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OBS\SPO\RFP and RFA FY27\B- 52482 WIC Senior Farmers Market E Solution Rebid R-3005523\"/>
    </mc:Choice>
  </mc:AlternateContent>
  <xr:revisionPtr revIDLastSave="0" documentId="14_{F8781A9E-9DF4-4184-B0B8-359A172ED0BF}" xr6:coauthVersionLast="47" xr6:coauthVersionMax="47" xr10:uidLastSave="{00000000-0000-0000-0000-000000000000}"/>
  <bookViews>
    <workbookView xWindow="-108" yWindow="-108" windowWidth="23256" windowHeight="13896" xr2:uid="{06A69FE9-C05F-4ABC-BEEE-E53327AA485A}"/>
  </bookViews>
  <sheets>
    <sheet name="Costs Years 1-10" sheetId="1" r:id="rId1"/>
    <sheet name="Totals-Enter Into BidBu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4" i="1" l="1"/>
  <c r="N113" i="1"/>
  <c r="N111" i="1"/>
  <c r="N110" i="1"/>
  <c r="N83" i="1"/>
  <c r="N82" i="1"/>
  <c r="N80" i="1"/>
  <c r="N79" i="1"/>
  <c r="N58" i="1"/>
  <c r="N57" i="1"/>
  <c r="N52" i="1"/>
  <c r="N51" i="1"/>
  <c r="N49" i="1"/>
  <c r="N48" i="1"/>
  <c r="N43" i="1"/>
  <c r="N44" i="1"/>
  <c r="K126" i="1"/>
  <c r="K125" i="1"/>
  <c r="K95" i="1"/>
  <c r="K94" i="1"/>
  <c r="N119" i="1" l="1"/>
  <c r="N120" i="1"/>
  <c r="N122" i="1"/>
  <c r="N123" i="1"/>
  <c r="N125" i="1"/>
  <c r="N126" i="1"/>
  <c r="N128" i="1"/>
  <c r="N129" i="1"/>
  <c r="N130" i="1"/>
  <c r="N131" i="1"/>
  <c r="N132" i="1"/>
  <c r="N133" i="1"/>
  <c r="N134" i="1"/>
  <c r="N135" i="1"/>
  <c r="N117" i="1"/>
  <c r="K135" i="1"/>
  <c r="K134" i="1"/>
  <c r="K133" i="1"/>
  <c r="K132" i="1"/>
  <c r="K131" i="1"/>
  <c r="K130" i="1"/>
  <c r="K129" i="1"/>
  <c r="K128" i="1"/>
  <c r="K123" i="1"/>
  <c r="K122" i="1"/>
  <c r="K117" i="1"/>
  <c r="K116" i="1"/>
  <c r="N137" i="1" l="1"/>
  <c r="M5" i="2" s="1"/>
  <c r="N136" i="1"/>
  <c r="M3" i="2" s="1"/>
  <c r="K92" i="1"/>
  <c r="N92" i="1" s="1"/>
  <c r="K91" i="1"/>
  <c r="N91" i="1" s="1"/>
  <c r="K86" i="1"/>
  <c r="K85" i="1"/>
  <c r="K70" i="1"/>
  <c r="N70" i="1" s="1"/>
  <c r="K102" i="1"/>
  <c r="N102" i="1" s="1"/>
  <c r="K101" i="1"/>
  <c r="K100" i="1"/>
  <c r="N100" i="1" s="1"/>
  <c r="K99" i="1"/>
  <c r="K98" i="1"/>
  <c r="K97" i="1"/>
  <c r="N97" i="1" s="1"/>
  <c r="N94" i="1"/>
  <c r="N95" i="1"/>
  <c r="N98" i="1"/>
  <c r="N99" i="1"/>
  <c r="N101" i="1"/>
  <c r="N103" i="1"/>
  <c r="N104" i="1"/>
  <c r="N89" i="1"/>
  <c r="N88" i="1"/>
  <c r="K104" i="1"/>
  <c r="K103" i="1"/>
  <c r="K61" i="1"/>
  <c r="N61" i="1" s="1"/>
  <c r="K60" i="1"/>
  <c r="N60" i="1" s="1"/>
  <c r="K73" i="1"/>
  <c r="N73" i="1" s="1"/>
  <c r="K72" i="1"/>
  <c r="N72" i="1" s="1"/>
  <c r="K71" i="1"/>
  <c r="N71" i="1" s="1"/>
  <c r="K69" i="1"/>
  <c r="N69" i="1" s="1"/>
  <c r="K68" i="1"/>
  <c r="N68" i="1" s="1"/>
  <c r="K66" i="1"/>
  <c r="N66" i="1" s="1"/>
  <c r="K67" i="1"/>
  <c r="N67" i="1" s="1"/>
  <c r="N64" i="1"/>
  <c r="N63" i="1"/>
  <c r="K55" i="1"/>
  <c r="N55" i="1" s="1"/>
  <c r="K54" i="1"/>
  <c r="N54" i="1" s="1"/>
  <c r="N41" i="1"/>
  <c r="N39" i="1"/>
  <c r="N35" i="1"/>
  <c r="N36" i="1"/>
  <c r="N37" i="1"/>
  <c r="N38" i="1"/>
  <c r="N40" i="1"/>
  <c r="N33" i="1"/>
  <c r="N30" i="1"/>
  <c r="N27" i="1"/>
  <c r="N24" i="1"/>
  <c r="N105" i="1" l="1"/>
  <c r="K3" i="2" s="1"/>
  <c r="N106" i="1"/>
  <c r="K5" i="2" s="1"/>
  <c r="N74" i="1"/>
  <c r="I3" i="2" s="1"/>
  <c r="N75" i="1"/>
  <c r="I5" i="2" s="1"/>
  <c r="N21" i="1" l="1"/>
  <c r="N18" i="1"/>
  <c r="N15" i="1"/>
  <c r="N12" i="1"/>
  <c r="I12" i="2"/>
  <c r="M12" i="2"/>
  <c r="N116" i="1"/>
  <c r="N86" i="1"/>
  <c r="N85" i="1"/>
  <c r="N32" i="1"/>
  <c r="N42" i="1"/>
  <c r="N29" i="1"/>
  <c r="N23" i="1"/>
  <c r="N20" i="1"/>
  <c r="G5" i="2" l="1"/>
  <c r="K12" i="2"/>
  <c r="N26" i="1"/>
  <c r="N17" i="1"/>
  <c r="N14" i="1"/>
  <c r="N11" i="1"/>
  <c r="G3" i="2" l="1"/>
  <c r="G12" i="2" s="1"/>
  <c r="E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Kluzek, Melanie M</author>
  </authors>
  <commentList>
    <comment ref="K23" authorId="0" shapeId="0" xr:uid="{AC4AEDD6-00A7-407C-8DFC-B1BC7B0430A8}">
      <text>
        <r>
          <rPr>
            <b/>
            <sz val="9"/>
            <color indexed="81"/>
            <rFont val="Tahoma"/>
            <family val="2"/>
          </rPr>
          <t>Kluzek, Melanie M:</t>
        </r>
        <r>
          <rPr>
            <sz val="9"/>
            <color indexed="81"/>
            <rFont val="Tahoma"/>
            <family val="2"/>
          </rPr>
          <t xml:space="preserve">
Estimated # of Transactions</t>
        </r>
      </text>
    </comment>
    <comment ref="K24" authorId="0" shapeId="0" xr:uid="{6196305A-3F19-43C3-A0AD-D7B43C785BF4}">
      <text>
        <r>
          <rPr>
            <b/>
            <sz val="9"/>
            <color indexed="81"/>
            <rFont val="Tahoma"/>
            <family val="2"/>
          </rPr>
          <t>Kluzek, Melanie M:</t>
        </r>
        <r>
          <rPr>
            <sz val="9"/>
            <color indexed="81"/>
            <rFont val="Tahoma"/>
            <family val="2"/>
          </rPr>
          <t xml:space="preserve">
Estimated # of Transactions</t>
        </r>
      </text>
    </comment>
    <comment ref="K26" authorId="0" shapeId="0" xr:uid="{1F2F0143-5416-4D3F-B979-0439A1455610}">
      <text>
        <r>
          <rPr>
            <b/>
            <sz val="9"/>
            <color indexed="81"/>
            <rFont val="Tahoma"/>
            <family val="2"/>
          </rPr>
          <t>Kluzek, Melanie M:</t>
        </r>
        <r>
          <rPr>
            <sz val="9"/>
            <color indexed="81"/>
            <rFont val="Tahoma"/>
            <family val="2"/>
          </rPr>
          <t xml:space="preserve">
Year 1 Helpdesk services</t>
        </r>
      </text>
    </comment>
    <comment ref="K27" authorId="0" shapeId="0" xr:uid="{015CB8F6-186E-4170-82CF-7A37DE6A9259}">
      <text>
        <r>
          <rPr>
            <b/>
            <sz val="9"/>
            <color indexed="81"/>
            <rFont val="Tahoma"/>
            <family val="2"/>
          </rPr>
          <t>Kluzek, Melanie M:</t>
        </r>
        <r>
          <rPr>
            <sz val="9"/>
            <color indexed="81"/>
            <rFont val="Tahoma"/>
            <family val="2"/>
          </rPr>
          <t xml:space="preserve">
Year 1 Helpdesk services</t>
        </r>
      </text>
    </comment>
    <comment ref="K29" authorId="0" shapeId="0" xr:uid="{B5DE026C-CA8E-41ED-90D5-57D65CC02A39}">
      <text>
        <r>
          <rPr>
            <b/>
            <sz val="9"/>
            <color indexed="81"/>
            <rFont val="Tahoma"/>
            <family val="2"/>
          </rPr>
          <t>Kluzek, Melanie M:</t>
        </r>
        <r>
          <rPr>
            <sz val="9"/>
            <color indexed="81"/>
            <rFont val="Tahoma"/>
            <family val="2"/>
          </rPr>
          <t xml:space="preserve">
Maximum number of months</t>
        </r>
      </text>
    </comment>
    <comment ref="K30" authorId="0" shapeId="0" xr:uid="{FCBB41A0-8DA2-4187-9D67-C4C43D50720B}">
      <text>
        <r>
          <rPr>
            <b/>
            <sz val="9"/>
            <color indexed="81"/>
            <rFont val="Tahoma"/>
            <family val="2"/>
          </rPr>
          <t>Kluzek, Melanie M:</t>
        </r>
        <r>
          <rPr>
            <sz val="9"/>
            <color indexed="81"/>
            <rFont val="Tahoma"/>
            <family val="2"/>
          </rPr>
          <t xml:space="preserve">
Maximum number of months</t>
        </r>
      </text>
    </comment>
    <comment ref="K32" authorId="0" shapeId="0" xr:uid="{CEA43B18-F58D-43A1-A20A-7748434853B8}">
      <text>
        <r>
          <rPr>
            <b/>
            <sz val="9"/>
            <color indexed="81"/>
            <rFont val="Tahoma"/>
            <family val="2"/>
          </rPr>
          <t>Kluzek, Melanie M:</t>
        </r>
        <r>
          <rPr>
            <sz val="9"/>
            <color indexed="81"/>
            <rFont val="Tahoma"/>
            <family val="2"/>
          </rPr>
          <t xml:space="preserve">
Estimated Number of Cards/Caseload</t>
        </r>
      </text>
    </comment>
    <comment ref="K33" authorId="0" shapeId="0" xr:uid="{96923988-2375-4C8D-904D-0055B330BFE4}">
      <text>
        <r>
          <rPr>
            <b/>
            <sz val="9"/>
            <color indexed="81"/>
            <rFont val="Tahoma"/>
            <family val="2"/>
          </rPr>
          <t>Kluzek, Melanie M:</t>
        </r>
        <r>
          <rPr>
            <sz val="9"/>
            <color indexed="81"/>
            <rFont val="Tahoma"/>
            <family val="2"/>
          </rPr>
          <t xml:space="preserve">
Estimated Number of Cards/Caseload</t>
        </r>
      </text>
    </comment>
    <comment ref="K35" authorId="0" shapeId="0" xr:uid="{6781C4C8-3910-4C9B-AD54-814711A07DCC}">
      <text>
        <r>
          <rPr>
            <b/>
            <sz val="9"/>
            <color indexed="81"/>
            <rFont val="Tahoma"/>
            <family val="2"/>
          </rPr>
          <t>Kluzek, Melanie M:</t>
        </r>
        <r>
          <rPr>
            <sz val="9"/>
            <color indexed="81"/>
            <rFont val="Tahoma"/>
            <family val="2"/>
          </rPr>
          <t xml:space="preserve">
Estimated Maximum Number of Deposits</t>
        </r>
      </text>
    </comment>
    <comment ref="K36" authorId="0" shapeId="0" xr:uid="{3EB6E310-6C51-4A18-AA95-C4F2301C974C}">
      <text>
        <r>
          <rPr>
            <b/>
            <sz val="9"/>
            <color indexed="81"/>
            <rFont val="Tahoma"/>
            <family val="2"/>
          </rPr>
          <t>Kluzek, Melanie M:</t>
        </r>
        <r>
          <rPr>
            <sz val="9"/>
            <color indexed="81"/>
            <rFont val="Tahoma"/>
            <family val="2"/>
          </rPr>
          <t xml:space="preserve">
Estimated Maximum Number of Deposits</t>
        </r>
      </text>
    </comment>
    <comment ref="K37" authorId="0" shapeId="0" xr:uid="{3114F2B6-F617-4DAD-9781-449972082C84}">
      <text>
        <r>
          <rPr>
            <b/>
            <sz val="9"/>
            <color indexed="81"/>
            <rFont val="Tahoma"/>
            <family val="2"/>
          </rPr>
          <t>Kluzek, Melanie M:</t>
        </r>
        <r>
          <rPr>
            <sz val="9"/>
            <color indexed="81"/>
            <rFont val="Tahoma"/>
            <family val="2"/>
          </rPr>
          <t xml:space="preserve">
Estimated maximum # of days for overdraft fees </t>
        </r>
      </text>
    </comment>
    <comment ref="K38" authorId="0" shapeId="0" xr:uid="{3B5E3274-B4E2-4985-9374-029110D5FE57}">
      <text>
        <r>
          <rPr>
            <b/>
            <sz val="9"/>
            <color indexed="81"/>
            <rFont val="Tahoma"/>
            <family val="2"/>
          </rPr>
          <t>Kluzek, Melanie M:</t>
        </r>
        <r>
          <rPr>
            <sz val="9"/>
            <color indexed="81"/>
            <rFont val="Tahoma"/>
            <family val="2"/>
          </rPr>
          <t xml:space="preserve">
Estimated maximum # of days for overdraft fees </t>
        </r>
      </text>
    </comment>
    <comment ref="K39" authorId="0" shapeId="0" xr:uid="{BA6A3B13-2288-4783-9205-51B814762FEC}">
      <text>
        <r>
          <rPr>
            <b/>
            <sz val="9"/>
            <color indexed="81"/>
            <rFont val="Tahoma"/>
            <family val="2"/>
          </rPr>
          <t>Kluzek, Melanie M:</t>
        </r>
        <r>
          <rPr>
            <sz val="9"/>
            <color indexed="81"/>
            <rFont val="Tahoma"/>
            <family val="2"/>
          </rPr>
          <t xml:space="preserve">
Estimated Maximum # of Disbursement Checks for Returns</t>
        </r>
      </text>
    </comment>
    <comment ref="K40" authorId="0" shapeId="0" xr:uid="{AAEA9DEE-5927-4020-B1E2-6C77F66F3F16}">
      <text>
        <r>
          <rPr>
            <b/>
            <sz val="9"/>
            <color indexed="81"/>
            <rFont val="Tahoma"/>
            <family val="2"/>
          </rPr>
          <t>Kluzek, Melanie M:</t>
        </r>
        <r>
          <rPr>
            <sz val="9"/>
            <color indexed="81"/>
            <rFont val="Tahoma"/>
            <family val="2"/>
          </rPr>
          <t xml:space="preserve">
Estimated Maximum # of Disbursement Checks for Returns</t>
        </r>
      </text>
    </comment>
    <comment ref="K41" authorId="0" shapeId="0" xr:uid="{5A636022-B66E-4C50-AA57-B87E8E97B14A}">
      <text>
        <r>
          <rPr>
            <b/>
            <sz val="9"/>
            <color indexed="81"/>
            <rFont val="Tahoma"/>
            <family val="2"/>
          </rPr>
          <t>Kluzek, Melanie M:</t>
        </r>
        <r>
          <rPr>
            <sz val="9"/>
            <color indexed="81"/>
            <rFont val="Tahoma"/>
            <family val="2"/>
          </rPr>
          <t xml:space="preserve">
Estimated maximum # of Returned ACH fees</t>
        </r>
      </text>
    </comment>
    <comment ref="K42" authorId="0" shapeId="0" xr:uid="{E72DF3EA-D832-48FA-88CE-23DB5ABC78FF}">
      <text>
        <r>
          <rPr>
            <b/>
            <sz val="9"/>
            <color indexed="81"/>
            <rFont val="Tahoma"/>
            <family val="2"/>
          </rPr>
          <t>Kluzek, Melanie M:</t>
        </r>
        <r>
          <rPr>
            <sz val="9"/>
            <color indexed="81"/>
            <rFont val="Tahoma"/>
            <family val="2"/>
          </rPr>
          <t xml:space="preserve">
Estimated maximum # of Returned ACH fees</t>
        </r>
      </text>
    </comment>
    <comment ref="K48" authorId="0" shapeId="0" xr:uid="{585B160F-343D-4B51-8944-E0ED4E9956EA}">
      <text>
        <r>
          <rPr>
            <b/>
            <sz val="9"/>
            <color indexed="81"/>
            <rFont val="Tahoma"/>
            <family val="2"/>
          </rPr>
          <t>Kluzek, Melanie M:</t>
        </r>
        <r>
          <rPr>
            <sz val="9"/>
            <color indexed="81"/>
            <rFont val="Tahoma"/>
            <family val="2"/>
          </rPr>
          <t xml:space="preserve">
# of Years for Anuual Support</t>
        </r>
      </text>
    </comment>
    <comment ref="K49" authorId="0" shapeId="0" xr:uid="{C82B21BE-D109-4077-B1B8-399E543CE79D}">
      <text>
        <r>
          <rPr>
            <b/>
            <sz val="9"/>
            <color indexed="81"/>
            <rFont val="Tahoma"/>
            <family val="2"/>
          </rPr>
          <t>Kluzek, Melanie M:</t>
        </r>
        <r>
          <rPr>
            <sz val="9"/>
            <color indexed="81"/>
            <rFont val="Tahoma"/>
            <family val="2"/>
          </rPr>
          <t xml:space="preserve">
# of Years for Annual Support</t>
        </r>
      </text>
    </comment>
    <comment ref="K51" authorId="0" shapeId="0" xr:uid="{330A4CDB-88C0-44E9-BEF6-5B86B51C0FA9}">
      <text>
        <r>
          <rPr>
            <b/>
            <sz val="9"/>
            <color indexed="81"/>
            <rFont val="Tahoma"/>
            <family val="2"/>
          </rPr>
          <t>Kluzek, Melanie M:</t>
        </r>
        <r>
          <rPr>
            <sz val="9"/>
            <color indexed="81"/>
            <rFont val="Tahoma"/>
            <family val="2"/>
          </rPr>
          <t xml:space="preserve">
# of Years for Training, Training Materials, and TA</t>
        </r>
      </text>
    </comment>
    <comment ref="K52" authorId="0" shapeId="0" xr:uid="{D81F8F8B-E081-4158-90C3-4D19626B255A}">
      <text>
        <r>
          <rPr>
            <b/>
            <sz val="9"/>
            <color indexed="81"/>
            <rFont val="Tahoma"/>
            <family val="2"/>
          </rPr>
          <t>Kluzek, Melanie M:</t>
        </r>
        <r>
          <rPr>
            <sz val="9"/>
            <color indexed="81"/>
            <rFont val="Tahoma"/>
            <family val="2"/>
          </rPr>
          <t xml:space="preserve">
# of Years for Training, Training Materials, and TA</t>
        </r>
      </text>
    </comment>
    <comment ref="K54" authorId="0" shapeId="0" xr:uid="{E885EA73-BC36-4931-90D3-7BCED665FF17}">
      <text>
        <r>
          <rPr>
            <b/>
            <sz val="9"/>
            <color indexed="81"/>
            <rFont val="Tahoma"/>
            <family val="2"/>
          </rPr>
          <t>Kluzek, Melanie M:</t>
        </r>
        <r>
          <rPr>
            <sz val="9"/>
            <color indexed="81"/>
            <rFont val="Tahoma"/>
            <family val="2"/>
          </rPr>
          <t xml:space="preserve">
Estimated # of Transactions for 5 years</t>
        </r>
      </text>
    </comment>
    <comment ref="K55" authorId="0" shapeId="0" xr:uid="{1A5A4482-DE86-4136-B192-59EB8FCE97EC}">
      <text>
        <r>
          <rPr>
            <b/>
            <sz val="9"/>
            <color indexed="81"/>
            <rFont val="Tahoma"/>
            <family val="2"/>
          </rPr>
          <t>Kluzek, Melanie M:</t>
        </r>
        <r>
          <rPr>
            <sz val="9"/>
            <color indexed="81"/>
            <rFont val="Tahoma"/>
            <family val="2"/>
          </rPr>
          <t xml:space="preserve">
Estimated # of Transactions for 5 years</t>
        </r>
      </text>
    </comment>
    <comment ref="K57" authorId="0" shapeId="0" xr:uid="{CE6E9072-C4FC-4723-BA08-1C8635185842}">
      <text>
        <r>
          <rPr>
            <b/>
            <sz val="9"/>
            <color indexed="81"/>
            <rFont val="Tahoma"/>
            <family val="2"/>
          </rPr>
          <t>Kluzek, Melanie M:</t>
        </r>
        <r>
          <rPr>
            <sz val="9"/>
            <color indexed="81"/>
            <rFont val="Tahoma"/>
            <family val="2"/>
          </rPr>
          <t xml:space="preserve">
Helpdesk Services for 5 Years</t>
        </r>
      </text>
    </comment>
    <comment ref="K58" authorId="0" shapeId="0" xr:uid="{8903F2A5-92C2-489C-AADD-A64D94ED3438}">
      <text>
        <r>
          <rPr>
            <b/>
            <sz val="9"/>
            <color indexed="81"/>
            <rFont val="Tahoma"/>
            <family val="2"/>
          </rPr>
          <t>Kluzek, Melanie M:</t>
        </r>
        <r>
          <rPr>
            <sz val="9"/>
            <color indexed="81"/>
            <rFont val="Tahoma"/>
            <family val="2"/>
          </rPr>
          <t xml:space="preserve">
Helpdesk Services for 5 Years</t>
        </r>
      </text>
    </comment>
    <comment ref="K60" authorId="0" shapeId="0" xr:uid="{EC3DBCA5-15EC-4982-8954-482A46C937CE}">
      <text>
        <r>
          <rPr>
            <b/>
            <sz val="9"/>
            <color indexed="81"/>
            <rFont val="Tahoma"/>
            <family val="2"/>
          </rPr>
          <t>Kluzek, Melanie M:</t>
        </r>
        <r>
          <rPr>
            <sz val="9"/>
            <color indexed="81"/>
            <rFont val="Tahoma"/>
            <family val="2"/>
          </rPr>
          <t xml:space="preserve">
Maximum Number of months for 5 years</t>
        </r>
      </text>
    </comment>
    <comment ref="K61" authorId="0" shapeId="0" xr:uid="{C198C0FF-966F-4352-A0B0-47B8A5A689A5}">
      <text>
        <r>
          <rPr>
            <b/>
            <sz val="9"/>
            <color indexed="81"/>
            <rFont val="Tahoma"/>
            <family val="2"/>
          </rPr>
          <t>Kluzek, Melanie M:</t>
        </r>
        <r>
          <rPr>
            <sz val="9"/>
            <color indexed="81"/>
            <rFont val="Tahoma"/>
            <family val="2"/>
          </rPr>
          <t xml:space="preserve">
Maximum Number of months for 5 years</t>
        </r>
      </text>
    </comment>
    <comment ref="K63" authorId="0" shapeId="0" xr:uid="{A65BB572-9881-4662-BB71-6357489F9C43}">
      <text>
        <r>
          <rPr>
            <b/>
            <sz val="9"/>
            <color indexed="81"/>
            <rFont val="Tahoma"/>
            <family val="2"/>
          </rPr>
          <t>Kluzek, Melanie M:</t>
        </r>
        <r>
          <rPr>
            <sz val="9"/>
            <color indexed="81"/>
            <rFont val="Tahoma"/>
            <family val="2"/>
          </rPr>
          <t xml:space="preserve">
Estimated # of Cards for 5 years </t>
        </r>
      </text>
    </comment>
    <comment ref="K64" authorId="0" shapeId="0" xr:uid="{9F8BD90F-2505-48C3-9449-838C15A4975D}">
      <text>
        <r>
          <rPr>
            <b/>
            <sz val="9"/>
            <color indexed="81"/>
            <rFont val="Tahoma"/>
            <family val="2"/>
          </rPr>
          <t>Kluzek, Melanie M:</t>
        </r>
        <r>
          <rPr>
            <sz val="9"/>
            <color indexed="81"/>
            <rFont val="Tahoma"/>
            <family val="2"/>
          </rPr>
          <t xml:space="preserve">
Estimated # of Cards for 5 years </t>
        </r>
      </text>
    </comment>
    <comment ref="K66" authorId="0" shapeId="0" xr:uid="{E2816E5E-7ABB-4B38-9E7C-318F6C70068F}">
      <text>
        <r>
          <rPr>
            <b/>
            <sz val="9"/>
            <color indexed="81"/>
            <rFont val="Tahoma"/>
            <family val="2"/>
          </rPr>
          <t>Kluzek, Melanie M:</t>
        </r>
        <r>
          <rPr>
            <sz val="9"/>
            <color indexed="81"/>
            <rFont val="Tahoma"/>
            <family val="2"/>
          </rPr>
          <t xml:space="preserve">
Estimated Maximum Number of Deposits for 5 years</t>
        </r>
      </text>
    </comment>
    <comment ref="K67" authorId="0" shapeId="0" xr:uid="{D9A91B73-2AC1-47BD-84EE-601636061EF9}">
      <text>
        <r>
          <rPr>
            <b/>
            <sz val="9"/>
            <color indexed="81"/>
            <rFont val="Tahoma"/>
            <family val="2"/>
          </rPr>
          <t>Kluzek, Melanie M:</t>
        </r>
        <r>
          <rPr>
            <sz val="9"/>
            <color indexed="81"/>
            <rFont val="Tahoma"/>
            <family val="2"/>
          </rPr>
          <t xml:space="preserve">
Estimated Maximum Number of Deposits for 5 years</t>
        </r>
      </text>
    </comment>
    <comment ref="K68" authorId="0" shapeId="0" xr:uid="{5FF42674-A026-4755-A522-2414A9CA050D}">
      <text>
        <r>
          <rPr>
            <b/>
            <sz val="9"/>
            <color indexed="81"/>
            <rFont val="Tahoma"/>
            <family val="2"/>
          </rPr>
          <t>Kluzek, Melanie M:</t>
        </r>
        <r>
          <rPr>
            <sz val="9"/>
            <color indexed="81"/>
            <rFont val="Tahoma"/>
            <family val="2"/>
          </rPr>
          <t xml:space="preserve">
Estimated maximum # of days for overdraft fees for 5 years</t>
        </r>
      </text>
    </comment>
    <comment ref="K69" authorId="0" shapeId="0" xr:uid="{D28E0AF9-4318-4047-A15C-B18B0F7AD787}">
      <text>
        <r>
          <rPr>
            <b/>
            <sz val="9"/>
            <color indexed="81"/>
            <rFont val="Tahoma"/>
            <family val="2"/>
          </rPr>
          <t xml:space="preserve">Kluzek, Melanie M:
</t>
        </r>
        <r>
          <rPr>
            <sz val="9"/>
            <color indexed="81"/>
            <rFont val="Tahoma"/>
            <family val="2"/>
          </rPr>
          <t xml:space="preserve">
Estimated maximum # of days for overdraft fees for 5 years</t>
        </r>
      </text>
    </comment>
    <comment ref="K70" authorId="0" shapeId="0" xr:uid="{E80407E5-4396-42F6-9906-744713B0859F}">
      <text>
        <r>
          <rPr>
            <b/>
            <sz val="9"/>
            <color indexed="81"/>
            <rFont val="Tahoma"/>
            <family val="2"/>
          </rPr>
          <t>Kluzek, Melanie M:</t>
        </r>
        <r>
          <rPr>
            <sz val="9"/>
            <color indexed="81"/>
            <rFont val="Tahoma"/>
            <family val="2"/>
          </rPr>
          <t xml:space="preserve">
Estimated Maximum # of Disbursement Checks for Returns for 5 years</t>
        </r>
      </text>
    </comment>
    <comment ref="K71" authorId="0" shapeId="0" xr:uid="{83A94EA3-6A8B-4889-AD7C-D9523541EF3A}">
      <text>
        <r>
          <rPr>
            <b/>
            <sz val="9"/>
            <color indexed="81"/>
            <rFont val="Tahoma"/>
            <family val="2"/>
          </rPr>
          <t>Kluzek, Melanie M:</t>
        </r>
        <r>
          <rPr>
            <sz val="9"/>
            <color indexed="81"/>
            <rFont val="Tahoma"/>
            <family val="2"/>
          </rPr>
          <t xml:space="preserve">
Estimated Maximum # of Disbursement Checks for Returns for 5 years</t>
        </r>
      </text>
    </comment>
    <comment ref="K72" authorId="0" shapeId="0" xr:uid="{84A15D0C-4C32-410E-884F-398B621AE05A}">
      <text>
        <r>
          <rPr>
            <b/>
            <sz val="9"/>
            <color indexed="81"/>
            <rFont val="Tahoma"/>
            <family val="2"/>
          </rPr>
          <t>Kluzek, Melanie M:</t>
        </r>
        <r>
          <rPr>
            <sz val="9"/>
            <color indexed="81"/>
            <rFont val="Tahoma"/>
            <family val="2"/>
          </rPr>
          <t xml:space="preserve">
Estimated maximum # of Returned ACH fees for 5 years</t>
        </r>
      </text>
    </comment>
    <comment ref="K73" authorId="0" shapeId="0" xr:uid="{78EDD6B0-F25A-4A49-AA7D-AA9BE033CBA4}">
      <text>
        <r>
          <rPr>
            <b/>
            <sz val="9"/>
            <color indexed="81"/>
            <rFont val="Tahoma"/>
            <family val="2"/>
          </rPr>
          <t>Kluzek, Melanie M:</t>
        </r>
        <r>
          <rPr>
            <sz val="9"/>
            <color indexed="81"/>
            <rFont val="Tahoma"/>
            <family val="2"/>
          </rPr>
          <t xml:space="preserve">
Estimated maximum # of Returned ACH fees for 5 years</t>
        </r>
      </text>
    </comment>
    <comment ref="K79" authorId="0" shapeId="0" xr:uid="{86DDEA9B-DA4F-4692-A39B-82E6E564E8E3}">
      <text>
        <r>
          <rPr>
            <b/>
            <sz val="9"/>
            <color indexed="81"/>
            <rFont val="Tahoma"/>
            <family val="2"/>
          </rPr>
          <t>Kluzek, Melanie M:</t>
        </r>
        <r>
          <rPr>
            <sz val="9"/>
            <color indexed="81"/>
            <rFont val="Tahoma"/>
            <family val="2"/>
          </rPr>
          <t xml:space="preserve">
# of Years for Annual Support</t>
        </r>
      </text>
    </comment>
    <comment ref="K80" authorId="0" shapeId="0" xr:uid="{569F932E-221A-477C-BEB8-20B2C88B6F92}">
      <text>
        <r>
          <rPr>
            <b/>
            <sz val="9"/>
            <color indexed="81"/>
            <rFont val="Tahoma"/>
            <family val="2"/>
          </rPr>
          <t>Kluzek, Melanie M:</t>
        </r>
        <r>
          <rPr>
            <sz val="9"/>
            <color indexed="81"/>
            <rFont val="Tahoma"/>
            <family val="2"/>
          </rPr>
          <t xml:space="preserve">
# of Years for Annual Support</t>
        </r>
      </text>
    </comment>
    <comment ref="K82" authorId="0" shapeId="0" xr:uid="{63AF76BA-968B-4DBF-9DF7-232A71FB4EA1}">
      <text>
        <r>
          <rPr>
            <b/>
            <sz val="9"/>
            <color indexed="81"/>
            <rFont val="Tahoma"/>
            <family val="2"/>
          </rPr>
          <t>Kluzek, Melanie M:</t>
        </r>
        <r>
          <rPr>
            <sz val="9"/>
            <color indexed="81"/>
            <rFont val="Tahoma"/>
            <family val="2"/>
          </rPr>
          <t xml:space="preserve">
# of Years for Training, Training Materials, and TA</t>
        </r>
      </text>
    </comment>
    <comment ref="K83" authorId="0" shapeId="0" xr:uid="{EAD706D5-B88F-4061-8231-A504C8101B60}">
      <text>
        <r>
          <rPr>
            <b/>
            <sz val="9"/>
            <color indexed="81"/>
            <rFont val="Tahoma"/>
            <family val="2"/>
          </rPr>
          <t>Kluzek, Melanie M:</t>
        </r>
        <r>
          <rPr>
            <sz val="9"/>
            <color indexed="81"/>
            <rFont val="Tahoma"/>
            <family val="2"/>
          </rPr>
          <t xml:space="preserve">
# of Years for Training, Training Materials, and TA</t>
        </r>
      </text>
    </comment>
    <comment ref="K85" authorId="0" shapeId="0" xr:uid="{07D3E1D1-2357-4F24-8650-E24BB84FBD65}">
      <text>
        <r>
          <rPr>
            <b/>
            <sz val="9"/>
            <color indexed="81"/>
            <rFont val="Tahoma"/>
            <family val="2"/>
          </rPr>
          <t>Kluzek, Melanie M:</t>
        </r>
        <r>
          <rPr>
            <sz val="9"/>
            <color indexed="81"/>
            <rFont val="Tahoma"/>
            <family val="2"/>
          </rPr>
          <t xml:space="preserve">
Estimated # of Transactions for 2 years</t>
        </r>
      </text>
    </comment>
    <comment ref="K86" authorId="0" shapeId="0" xr:uid="{839B5A19-187C-41E6-901F-A73D168F09B3}">
      <text>
        <r>
          <rPr>
            <b/>
            <sz val="9"/>
            <color indexed="81"/>
            <rFont val="Tahoma"/>
            <family val="2"/>
          </rPr>
          <t>Kluzek, Melanie M:</t>
        </r>
        <r>
          <rPr>
            <sz val="9"/>
            <color indexed="81"/>
            <rFont val="Tahoma"/>
            <family val="2"/>
          </rPr>
          <t xml:space="preserve">
Estimated # of Transactions for 2 years</t>
        </r>
      </text>
    </comment>
    <comment ref="K88" authorId="0" shapeId="0" xr:uid="{DD478E8A-FFB2-4767-9910-8900A55CA060}">
      <text>
        <r>
          <rPr>
            <b/>
            <sz val="9"/>
            <color indexed="81"/>
            <rFont val="Tahoma"/>
            <family val="2"/>
          </rPr>
          <t>Kluzek, Melanie M:</t>
        </r>
        <r>
          <rPr>
            <sz val="9"/>
            <color indexed="81"/>
            <rFont val="Tahoma"/>
            <family val="2"/>
          </rPr>
          <t xml:space="preserve">
Helpdesk Services for 2 Years</t>
        </r>
      </text>
    </comment>
    <comment ref="K89" authorId="0" shapeId="0" xr:uid="{E4120D7F-629A-4401-B26F-6B20F38E4D96}">
      <text>
        <r>
          <rPr>
            <b/>
            <sz val="9"/>
            <color indexed="81"/>
            <rFont val="Tahoma"/>
            <family val="2"/>
          </rPr>
          <t>Kluzek, Melanie M:</t>
        </r>
        <r>
          <rPr>
            <sz val="9"/>
            <color indexed="81"/>
            <rFont val="Tahoma"/>
            <family val="2"/>
          </rPr>
          <t xml:space="preserve">
Helpdesk Services for 2 Years</t>
        </r>
      </text>
    </comment>
    <comment ref="K91" authorId="0" shapeId="0" xr:uid="{9874C9BD-B96E-4CF3-88B6-78F4E4FB1165}">
      <text>
        <r>
          <rPr>
            <b/>
            <sz val="9"/>
            <color indexed="81"/>
            <rFont val="Tahoma"/>
            <family val="2"/>
          </rPr>
          <t>Kluzek, Melanie M:</t>
        </r>
        <r>
          <rPr>
            <sz val="9"/>
            <color indexed="81"/>
            <rFont val="Tahoma"/>
            <family val="2"/>
          </rPr>
          <t xml:space="preserve">
Maximum Number of Months for 2 years</t>
        </r>
      </text>
    </comment>
    <comment ref="K92" authorId="0" shapeId="0" xr:uid="{00678833-6981-4CE8-98AA-F8208C642012}">
      <text>
        <r>
          <rPr>
            <b/>
            <sz val="9"/>
            <color indexed="81"/>
            <rFont val="Tahoma"/>
            <family val="2"/>
          </rPr>
          <t>Kluzek, Melanie M:</t>
        </r>
        <r>
          <rPr>
            <sz val="9"/>
            <color indexed="81"/>
            <rFont val="Tahoma"/>
            <family val="2"/>
          </rPr>
          <t xml:space="preserve">
Maximum Number of Months for 2 years</t>
        </r>
      </text>
    </comment>
    <comment ref="K94" authorId="0" shapeId="0" xr:uid="{ECC7E8B4-E337-4035-BAFD-E4EAEBFCA8F9}">
      <text>
        <r>
          <rPr>
            <b/>
            <sz val="9"/>
            <color indexed="81"/>
            <rFont val="Tahoma"/>
            <family val="2"/>
          </rPr>
          <t>Kluzek, Melanie M:</t>
        </r>
        <r>
          <rPr>
            <sz val="9"/>
            <color indexed="81"/>
            <rFont val="Tahoma"/>
            <family val="2"/>
          </rPr>
          <t xml:space="preserve">
Estimated # of Cards for 2 years </t>
        </r>
      </text>
    </comment>
    <comment ref="K95" authorId="0" shapeId="0" xr:uid="{2C4C5DED-873B-4C4C-9515-DC1E9C898753}">
      <text>
        <r>
          <rPr>
            <b/>
            <sz val="9"/>
            <color indexed="81"/>
            <rFont val="Tahoma"/>
            <family val="2"/>
          </rPr>
          <t>Kluzek, Melanie M:</t>
        </r>
        <r>
          <rPr>
            <sz val="9"/>
            <color indexed="81"/>
            <rFont val="Tahoma"/>
            <family val="2"/>
          </rPr>
          <t xml:space="preserve">
Estimated # of Cards for 2 years </t>
        </r>
      </text>
    </comment>
    <comment ref="K97" authorId="0" shapeId="0" xr:uid="{C8330C76-B111-4E84-8131-04B9D98A7278}">
      <text>
        <r>
          <rPr>
            <b/>
            <sz val="9"/>
            <color indexed="81"/>
            <rFont val="Tahoma"/>
            <family val="2"/>
          </rPr>
          <t>Kluzek, Melanie M:</t>
        </r>
        <r>
          <rPr>
            <sz val="9"/>
            <color indexed="81"/>
            <rFont val="Tahoma"/>
            <family val="2"/>
          </rPr>
          <t xml:space="preserve">
Estimated Maximum Number of Deposits for 2 years</t>
        </r>
      </text>
    </comment>
    <comment ref="K98" authorId="0" shapeId="0" xr:uid="{2D851EA8-CE2A-46D5-9D76-25CCA3B23E7F}">
      <text>
        <r>
          <rPr>
            <b/>
            <sz val="9"/>
            <color indexed="81"/>
            <rFont val="Tahoma"/>
            <family val="2"/>
          </rPr>
          <t>Kluzek, Melanie M:</t>
        </r>
        <r>
          <rPr>
            <sz val="9"/>
            <color indexed="81"/>
            <rFont val="Tahoma"/>
            <family val="2"/>
          </rPr>
          <t xml:space="preserve">
Estimated Maximum Number of Deposits for 2 years</t>
        </r>
      </text>
    </comment>
    <comment ref="K99" authorId="0" shapeId="0" xr:uid="{F6380073-652D-4CC5-BED5-03FF3FB7ECD5}">
      <text>
        <r>
          <rPr>
            <b/>
            <sz val="9"/>
            <color indexed="81"/>
            <rFont val="Tahoma"/>
            <family val="2"/>
          </rPr>
          <t>Kluzek, Melanie M:</t>
        </r>
        <r>
          <rPr>
            <sz val="9"/>
            <color indexed="81"/>
            <rFont val="Tahoma"/>
            <family val="2"/>
          </rPr>
          <t xml:space="preserve">
Estimated maximum # of days for overdraft fees for 2 years</t>
        </r>
      </text>
    </comment>
    <comment ref="K100" authorId="0" shapeId="0" xr:uid="{D103295C-223E-4691-AD43-C5766BA99920}">
      <text>
        <r>
          <rPr>
            <b/>
            <sz val="9"/>
            <color indexed="81"/>
            <rFont val="Tahoma"/>
            <family val="2"/>
          </rPr>
          <t xml:space="preserve">Kluzek, Melanie M:
</t>
        </r>
        <r>
          <rPr>
            <sz val="9"/>
            <color indexed="81"/>
            <rFont val="Tahoma"/>
            <family val="2"/>
          </rPr>
          <t xml:space="preserve">
Estimated maximum # of days for overdraft fees for 2 years</t>
        </r>
      </text>
    </comment>
    <comment ref="K101" authorId="0" shapeId="0" xr:uid="{13A2CE17-0CC7-47F2-8492-E87D1ED68F74}">
      <text>
        <r>
          <rPr>
            <b/>
            <sz val="9"/>
            <color indexed="81"/>
            <rFont val="Tahoma"/>
            <family val="2"/>
          </rPr>
          <t>Kluzek, Melanie M:</t>
        </r>
        <r>
          <rPr>
            <sz val="9"/>
            <color indexed="81"/>
            <rFont val="Tahoma"/>
            <family val="2"/>
          </rPr>
          <t xml:space="preserve">
Estimated Maximum # of Disbursement Checks for Returns for 2 years</t>
        </r>
      </text>
    </comment>
    <comment ref="K102" authorId="0" shapeId="0" xr:uid="{DFFAF24C-D81B-4DC4-B230-535CD1F53032}">
      <text>
        <r>
          <rPr>
            <b/>
            <sz val="9"/>
            <color indexed="81"/>
            <rFont val="Tahoma"/>
            <family val="2"/>
          </rPr>
          <t>Kluzek, Melanie M:</t>
        </r>
        <r>
          <rPr>
            <sz val="9"/>
            <color indexed="81"/>
            <rFont val="Tahoma"/>
            <family val="2"/>
          </rPr>
          <t xml:space="preserve">
Estimated Maximum # of Disbursement Checks for Returns for 2 years</t>
        </r>
      </text>
    </comment>
    <comment ref="K103" authorId="0" shapeId="0" xr:uid="{51B4353C-C285-4A89-8A22-CA63344D9212}">
      <text>
        <r>
          <rPr>
            <b/>
            <sz val="9"/>
            <color indexed="81"/>
            <rFont val="Tahoma"/>
            <family val="2"/>
          </rPr>
          <t>Kluzek, Melanie M:</t>
        </r>
        <r>
          <rPr>
            <sz val="9"/>
            <color indexed="81"/>
            <rFont val="Tahoma"/>
            <family val="2"/>
          </rPr>
          <t xml:space="preserve">
Estimated maximum # of Returned ACH fees for 2 years</t>
        </r>
      </text>
    </comment>
    <comment ref="K104" authorId="0" shapeId="0" xr:uid="{C849E15F-23FD-4591-B9CF-EBE24EB825EC}">
      <text>
        <r>
          <rPr>
            <b/>
            <sz val="9"/>
            <color indexed="81"/>
            <rFont val="Tahoma"/>
            <family val="2"/>
          </rPr>
          <t>Kluzek, Melanie M:</t>
        </r>
        <r>
          <rPr>
            <sz val="9"/>
            <color indexed="81"/>
            <rFont val="Tahoma"/>
            <family val="2"/>
          </rPr>
          <t xml:space="preserve">
Estimated maximum # of Returned ACH fees for 2 years</t>
        </r>
      </text>
    </comment>
    <comment ref="K110" authorId="0" shapeId="0" xr:uid="{C3F99B32-4C3D-4546-AF93-6094A2F4BE14}">
      <text>
        <r>
          <rPr>
            <b/>
            <sz val="9"/>
            <color indexed="81"/>
            <rFont val="Tahoma"/>
            <family val="2"/>
          </rPr>
          <t>Kluzek, Melanie M:</t>
        </r>
        <r>
          <rPr>
            <sz val="9"/>
            <color indexed="81"/>
            <rFont val="Tahoma"/>
            <family val="2"/>
          </rPr>
          <t xml:space="preserve">
# of Years for Annual Support</t>
        </r>
      </text>
    </comment>
    <comment ref="K111" authorId="0" shapeId="0" xr:uid="{F0001CBD-7628-4F0E-B1AE-7149FB5857D5}">
      <text>
        <r>
          <rPr>
            <b/>
            <sz val="9"/>
            <color indexed="81"/>
            <rFont val="Tahoma"/>
            <family val="2"/>
          </rPr>
          <t>Kluzek, Melanie M:</t>
        </r>
        <r>
          <rPr>
            <sz val="9"/>
            <color indexed="81"/>
            <rFont val="Tahoma"/>
            <family val="2"/>
          </rPr>
          <t xml:space="preserve">
# of Years for Annual Support</t>
        </r>
      </text>
    </comment>
    <comment ref="K113" authorId="0" shapeId="0" xr:uid="{B6B9CE9D-BC1D-4897-9181-C7037484ACAE}">
      <text>
        <r>
          <rPr>
            <b/>
            <sz val="9"/>
            <color indexed="81"/>
            <rFont val="Tahoma"/>
            <family val="2"/>
          </rPr>
          <t>Kluzek, Melanie M:</t>
        </r>
        <r>
          <rPr>
            <sz val="9"/>
            <color indexed="81"/>
            <rFont val="Tahoma"/>
            <family val="2"/>
          </rPr>
          <t xml:space="preserve">
# of Years for Training, Training Materials, and TA</t>
        </r>
      </text>
    </comment>
    <comment ref="K114" authorId="0" shapeId="0" xr:uid="{4BE4CE36-8B64-47BC-A799-2B9B4D634066}">
      <text>
        <r>
          <rPr>
            <b/>
            <sz val="9"/>
            <color indexed="81"/>
            <rFont val="Tahoma"/>
            <family val="2"/>
          </rPr>
          <t>Kluzek, Melanie M:</t>
        </r>
        <r>
          <rPr>
            <sz val="9"/>
            <color indexed="81"/>
            <rFont val="Tahoma"/>
            <family val="2"/>
          </rPr>
          <t xml:space="preserve">
# of Years for Training, Training Materials, and TA</t>
        </r>
      </text>
    </comment>
    <comment ref="K116" authorId="0" shapeId="0" xr:uid="{4D469A3C-EB5B-40D7-BEDC-DA87FF4D98F5}">
      <text>
        <r>
          <rPr>
            <b/>
            <sz val="9"/>
            <color indexed="81"/>
            <rFont val="Tahoma"/>
            <family val="2"/>
          </rPr>
          <t>Kluzek, Melanie M:</t>
        </r>
        <r>
          <rPr>
            <sz val="9"/>
            <color indexed="81"/>
            <rFont val="Tahoma"/>
            <family val="2"/>
          </rPr>
          <t xml:space="preserve">
Estimated # of Transactions for 2 years</t>
        </r>
      </text>
    </comment>
    <comment ref="K117" authorId="0" shapeId="0" xr:uid="{6793538C-577A-4DE5-A69F-76218129CD68}">
      <text>
        <r>
          <rPr>
            <b/>
            <sz val="9"/>
            <color indexed="81"/>
            <rFont val="Tahoma"/>
            <family val="2"/>
          </rPr>
          <t>Kluzek, Melanie M:</t>
        </r>
        <r>
          <rPr>
            <sz val="9"/>
            <color indexed="81"/>
            <rFont val="Tahoma"/>
            <family val="2"/>
          </rPr>
          <t xml:space="preserve">
Estimated # of Transactions for 2 years</t>
        </r>
      </text>
    </comment>
    <comment ref="K119" authorId="0" shapeId="0" xr:uid="{AADF701C-4CF8-41EC-870B-6B960082B3AB}">
      <text>
        <r>
          <rPr>
            <b/>
            <sz val="9"/>
            <color indexed="81"/>
            <rFont val="Tahoma"/>
            <family val="2"/>
          </rPr>
          <t>Kluzek, Melanie M:</t>
        </r>
        <r>
          <rPr>
            <sz val="9"/>
            <color indexed="81"/>
            <rFont val="Tahoma"/>
            <family val="2"/>
          </rPr>
          <t xml:space="preserve">
Helpdesk Services for 2 Years</t>
        </r>
      </text>
    </comment>
    <comment ref="K120" authorId="0" shapeId="0" xr:uid="{2B78129E-0702-445F-BD69-25AB9AB574C2}">
      <text>
        <r>
          <rPr>
            <b/>
            <sz val="9"/>
            <color indexed="81"/>
            <rFont val="Tahoma"/>
            <family val="2"/>
          </rPr>
          <t>Kluzek, Melanie M:</t>
        </r>
        <r>
          <rPr>
            <sz val="9"/>
            <color indexed="81"/>
            <rFont val="Tahoma"/>
            <family val="2"/>
          </rPr>
          <t xml:space="preserve">
Helpdesk Services for 2 Years</t>
        </r>
      </text>
    </comment>
    <comment ref="K122" authorId="0" shapeId="0" xr:uid="{419967C6-2C19-45EF-A371-6930D06F3046}">
      <text>
        <r>
          <rPr>
            <b/>
            <sz val="9"/>
            <color indexed="81"/>
            <rFont val="Tahoma"/>
            <family val="2"/>
          </rPr>
          <t>Kluzek, Melanie M:</t>
        </r>
        <r>
          <rPr>
            <sz val="9"/>
            <color indexed="81"/>
            <rFont val="Tahoma"/>
            <family val="2"/>
          </rPr>
          <t xml:space="preserve">
Maximum Number of Months for 2 years</t>
        </r>
      </text>
    </comment>
    <comment ref="K123" authorId="0" shapeId="0" xr:uid="{27187881-E43C-4A17-AA46-6179F0A27CF8}">
      <text>
        <r>
          <rPr>
            <b/>
            <sz val="9"/>
            <color indexed="81"/>
            <rFont val="Tahoma"/>
            <family val="2"/>
          </rPr>
          <t>Kluzek, Melanie M:</t>
        </r>
        <r>
          <rPr>
            <sz val="9"/>
            <color indexed="81"/>
            <rFont val="Tahoma"/>
            <family val="2"/>
          </rPr>
          <t xml:space="preserve">
Maximum Number of Months for 2 years</t>
        </r>
      </text>
    </comment>
    <comment ref="K125" authorId="0" shapeId="0" xr:uid="{51805CDE-4734-4A86-AB51-17887A23ED12}">
      <text>
        <r>
          <rPr>
            <b/>
            <sz val="9"/>
            <color indexed="81"/>
            <rFont val="Tahoma"/>
            <family val="2"/>
          </rPr>
          <t>Kluzek, Melanie M:</t>
        </r>
        <r>
          <rPr>
            <sz val="9"/>
            <color indexed="81"/>
            <rFont val="Tahoma"/>
            <family val="2"/>
          </rPr>
          <t xml:space="preserve">
Estimated # of Cards for 2 years </t>
        </r>
      </text>
    </comment>
    <comment ref="K126" authorId="0" shapeId="0" xr:uid="{FFB1013D-9552-4F81-A5FE-F395D54E3C82}">
      <text>
        <r>
          <rPr>
            <b/>
            <sz val="9"/>
            <color indexed="81"/>
            <rFont val="Tahoma"/>
            <family val="2"/>
          </rPr>
          <t>Kluzek, Melanie M:</t>
        </r>
        <r>
          <rPr>
            <sz val="9"/>
            <color indexed="81"/>
            <rFont val="Tahoma"/>
            <family val="2"/>
          </rPr>
          <t xml:space="preserve">
Estimated # of Cards for 2 years </t>
        </r>
      </text>
    </comment>
    <comment ref="K128" authorId="0" shapeId="0" xr:uid="{5A2778B9-187A-491F-8444-96D30B26ADD4}">
      <text>
        <r>
          <rPr>
            <b/>
            <sz val="9"/>
            <color indexed="81"/>
            <rFont val="Tahoma"/>
            <family val="2"/>
          </rPr>
          <t>Kluzek, Melanie M:</t>
        </r>
        <r>
          <rPr>
            <sz val="9"/>
            <color indexed="81"/>
            <rFont val="Tahoma"/>
            <family val="2"/>
          </rPr>
          <t xml:space="preserve">
Estimated Maximum Number of Deposits for 2 years</t>
        </r>
      </text>
    </comment>
    <comment ref="K129" authorId="0" shapeId="0" xr:uid="{4A60F374-FF92-4C7A-AAAB-1377995C6C7F}">
      <text>
        <r>
          <rPr>
            <b/>
            <sz val="9"/>
            <color indexed="81"/>
            <rFont val="Tahoma"/>
            <family val="2"/>
          </rPr>
          <t>Kluzek, Melanie M:</t>
        </r>
        <r>
          <rPr>
            <sz val="9"/>
            <color indexed="81"/>
            <rFont val="Tahoma"/>
            <family val="2"/>
          </rPr>
          <t xml:space="preserve">
Estimated Maximum Number of Deposits for 2 years</t>
        </r>
      </text>
    </comment>
    <comment ref="K130" authorId="0" shapeId="0" xr:uid="{47B239B3-7B1D-41AB-B488-7E88A5F2590E}">
      <text>
        <r>
          <rPr>
            <b/>
            <sz val="9"/>
            <color indexed="81"/>
            <rFont val="Tahoma"/>
            <family val="2"/>
          </rPr>
          <t>Kluzek, Melanie M:</t>
        </r>
        <r>
          <rPr>
            <sz val="9"/>
            <color indexed="81"/>
            <rFont val="Tahoma"/>
            <family val="2"/>
          </rPr>
          <t xml:space="preserve">
Estimated maximum # of days for overdraft fees for 2 years</t>
        </r>
      </text>
    </comment>
    <comment ref="K131" authorId="0" shapeId="0" xr:uid="{D32BB110-F5EA-46AC-A90F-26A2CF1B714D}">
      <text>
        <r>
          <rPr>
            <b/>
            <sz val="9"/>
            <color indexed="81"/>
            <rFont val="Tahoma"/>
            <family val="2"/>
          </rPr>
          <t xml:space="preserve">Kluzek, Melanie M:
</t>
        </r>
        <r>
          <rPr>
            <sz val="9"/>
            <color indexed="81"/>
            <rFont val="Tahoma"/>
            <family val="2"/>
          </rPr>
          <t xml:space="preserve">
Estimated maximum # of days for overdraft fees for 2 years</t>
        </r>
      </text>
    </comment>
    <comment ref="K132" authorId="0" shapeId="0" xr:uid="{9D7F11BC-99B8-4AAB-B05B-EEAC9243FFA5}">
      <text>
        <r>
          <rPr>
            <b/>
            <sz val="9"/>
            <color indexed="81"/>
            <rFont val="Tahoma"/>
            <family val="2"/>
          </rPr>
          <t>Kluzek, Melanie M:</t>
        </r>
        <r>
          <rPr>
            <sz val="9"/>
            <color indexed="81"/>
            <rFont val="Tahoma"/>
            <family val="2"/>
          </rPr>
          <t xml:space="preserve">
Estimated Maximum # of Disbursement Checks for Returns for 2 years</t>
        </r>
      </text>
    </comment>
    <comment ref="K133" authorId="0" shapeId="0" xr:uid="{23D8D29A-F00B-4883-A42D-A585A28334D0}">
      <text>
        <r>
          <rPr>
            <b/>
            <sz val="9"/>
            <color indexed="81"/>
            <rFont val="Tahoma"/>
            <family val="2"/>
          </rPr>
          <t>Kluzek, Melanie M:</t>
        </r>
        <r>
          <rPr>
            <sz val="9"/>
            <color indexed="81"/>
            <rFont val="Tahoma"/>
            <family val="2"/>
          </rPr>
          <t xml:space="preserve">
Estimated Maximum # of Disbursement Checks for Returns for 2 years</t>
        </r>
      </text>
    </comment>
    <comment ref="K134" authorId="0" shapeId="0" xr:uid="{6908BE86-61A8-4ADB-BD1E-99348CED0D3C}">
      <text>
        <r>
          <rPr>
            <b/>
            <sz val="9"/>
            <color indexed="81"/>
            <rFont val="Tahoma"/>
            <family val="2"/>
          </rPr>
          <t>Kluzek, Melanie M:</t>
        </r>
        <r>
          <rPr>
            <sz val="9"/>
            <color indexed="81"/>
            <rFont val="Tahoma"/>
            <family val="2"/>
          </rPr>
          <t xml:space="preserve">
Estimated maximum # of Returned ACH fees for 2 years</t>
        </r>
      </text>
    </comment>
    <comment ref="K135" authorId="0" shapeId="0" xr:uid="{5DD1BC3F-5666-4197-84F7-AE4C36FACF6F}">
      <text>
        <r>
          <rPr>
            <b/>
            <sz val="9"/>
            <color indexed="81"/>
            <rFont val="Tahoma"/>
            <family val="2"/>
          </rPr>
          <t>Kluzek, Melanie M:</t>
        </r>
        <r>
          <rPr>
            <sz val="9"/>
            <color indexed="81"/>
            <rFont val="Tahoma"/>
            <family val="2"/>
          </rPr>
          <t xml:space="preserve">
Estimated maximum # of Returned ACH fees for 2 years</t>
        </r>
      </text>
    </comment>
  </commentList>
</comments>
</file>

<file path=xl/sharedStrings.xml><?xml version="1.0" encoding="utf-8"?>
<sst xmlns="http://schemas.openxmlformats.org/spreadsheetml/2006/main" count="341" uniqueCount="139">
  <si>
    <t>NA</t>
  </si>
  <si>
    <t>Totals</t>
  </si>
  <si>
    <t>Type</t>
  </si>
  <si>
    <t>Price</t>
  </si>
  <si>
    <t>Estimated Quantity</t>
  </si>
  <si>
    <t>Fixed Amount</t>
  </si>
  <si>
    <t>Transition and Implementation Costs</t>
  </si>
  <si>
    <t xml:space="preserve">Department of Human Services </t>
  </si>
  <si>
    <t>Vendor Name:</t>
  </si>
  <si>
    <t xml:space="preserve">Date: </t>
  </si>
  <si>
    <t>Initial System Set Up (Year 1 only)</t>
  </si>
  <si>
    <t>Project Management, Quality Assurance, Testing, Annual Services/Support</t>
  </si>
  <si>
    <t>Training, Training Materials, Technical Assistance</t>
  </si>
  <si>
    <t>Helpdesk Services (S/FMNP Farmer/Market)</t>
  </si>
  <si>
    <t>Reporting</t>
  </si>
  <si>
    <t>ACH Transaction Fees</t>
  </si>
  <si>
    <t>Cost per Transaction</t>
  </si>
  <si>
    <t>Cost of Cards &amp; Batch Shipping (if applicable)</t>
  </si>
  <si>
    <t>INITIAL TERM - YEAR 1</t>
  </si>
  <si>
    <t xml:space="preserve">All costs for activities including transition, full implementation, disbursement of e-solution benefits and services as outlined below by Term. </t>
  </si>
  <si>
    <t>INITIAL TERM - YEARS 2-6</t>
  </si>
  <si>
    <t>SECOND 2-YEAR RENEWAL TERM  - YEARS 9 -10</t>
  </si>
  <si>
    <t>FIRST 2-YEAR RENEWAL TERM  - YEARS 7 - 8</t>
  </si>
  <si>
    <t xml:space="preserve">Banking Fees (as applicable) </t>
  </si>
  <si>
    <t>Cost per card + shipping costs passed through</t>
  </si>
  <si>
    <t>FOR INTERNAL USE ONLY</t>
  </si>
  <si>
    <t>Total Costs per Term</t>
  </si>
  <si>
    <t>Estimated Cost per 10 Year Contract</t>
  </si>
  <si>
    <t>Program</t>
  </si>
  <si>
    <t>WIC FMNP</t>
  </si>
  <si>
    <t>SFMNP</t>
  </si>
  <si>
    <t>Initial Term - YEAR 1 Costs</t>
  </si>
  <si>
    <t>Initial Term - YEARS 2-6 Costs</t>
  </si>
  <si>
    <t>FIRST 2-YEAR Renewal Term - Years 7-8 Costs</t>
  </si>
  <si>
    <t>SECOND 2-YEAR Renewal Term - Years 9-10 Costs</t>
  </si>
  <si>
    <t>FMNP</t>
  </si>
  <si>
    <t>Including but not limited to:  Training, technical assistance, and training materials for DHS Program Staff, FMNP Local Provider Agency Staff and Local partner Issuing Site Staff, FMNP Farmers</t>
  </si>
  <si>
    <t>Including but not limited to:  Training, technical assistance, and training materials for DHS Program Staff, SFMNP Local Provider Agency Staff and Local partner Issuing Site Staff, FMNP Farmers</t>
  </si>
  <si>
    <t>E-solution system setup for FMNP program including State Agency, Provider Agencies, and Issuing Site Partners.</t>
  </si>
  <si>
    <t>E-solution system setup for SFMNP program including State Agency, Provider Agencies, and Issuing Site Partners.</t>
  </si>
  <si>
    <t>Full implementation for SFMNP Program</t>
  </si>
  <si>
    <t>Full implementation for WIC FMNP Program</t>
  </si>
  <si>
    <t>Implementation (Year 1 only)</t>
  </si>
  <si>
    <t>Redeemed ACH Transaction Fees for WIC FMNP program</t>
  </si>
  <si>
    <t>Redeemed ACH Transaction Fees for SFMNP program</t>
  </si>
  <si>
    <t xml:space="preserve">Annual Cost </t>
  </si>
  <si>
    <t xml:space="preserve">Helpdesk services to support IDHS/State Agency program administrators, S/FMNP Farmers, and local FMNP provider/issuing agencies with any issues or questions that arise with the E-solution Benefits platform.  </t>
  </si>
  <si>
    <t xml:space="preserve">Helpdesk services to support IDHS/State Agency program administrators, S/FMNP Farmers, and local SFMNP provider/issuing agencies with any issues or questions that arise with the E-solution Benefits platform.  </t>
  </si>
  <si>
    <t>Monthly reporting for SFMNP program including but not limited to:  SFMNP Farmer redemption report, SFMNP beneficary redemption report providing race/ethinity, service area/county, etc., SFMNP provider  report including benefits issued, redeemed, etc. by service area/county.  Balance of Funding by Funding Type (i.e., Federal, State, etc.). Maximum number of months for reporting: April-December each year, but will not necessarily need all 9 months.</t>
  </si>
  <si>
    <t>Monthly reporting for FMNP program including but not limited to:  FMNP Farmer redemption report, FMNP beneficary redemption report providing demographics, service area/county, etc., FMNP provider  report including benefits issued, redeemed, etc., FMNP program report including total number of participants, number of participants per category (i.e. pregnant, postpartum, breastfeeding, infant, child, household). Balance of Funding by Funding Type (i.e., Federal, State, etc.).  Maximum number of months for reporting: April-December each year, but will not necessarily need all 9 months.</t>
  </si>
  <si>
    <t xml:space="preserve">Monthly Cost </t>
  </si>
  <si>
    <t>If IDHS opts for cards vs. another e-solution benefit format.  Batch shipping of cards for FMNP to 37 FMNP providers + IDHS for extras on hand + potential to expand to 2 additional counties.  FMNP based on 1 - 14,000 partcipants</t>
  </si>
  <si>
    <t>If IDHS opts for cards vs. another e-solution benefit format.  Batch shipping of cards for SFMNP to 12 SFMNP providers + IDHS for extras on hand).   SFMNP based on 1 - 26,000 participants</t>
  </si>
  <si>
    <t>Overdraft fees (as applicable) per day for FMNP (estimating 0-2)</t>
  </si>
  <si>
    <t>Overdraft fees (as applicable) per day for SFMNP (estimating 0-2)</t>
  </si>
  <si>
    <t>Disbursement checks for returns (as applicable) estimating 0-10 per season for FMNP</t>
  </si>
  <si>
    <t>Disbursement checks for returns (as applicable) estimating 0-10 per season for SFMNP</t>
  </si>
  <si>
    <t>SFMNP Deposits (estimating 1-5 per season)</t>
  </si>
  <si>
    <t xml:space="preserve">FMNP Deposits (estimating 1-5 per season) </t>
  </si>
  <si>
    <t>FMNP Returned ACH fees (estimating 0 - 25 per season)</t>
  </si>
  <si>
    <t>SFMNP Returned ACH fees (estimating 0 - 25 per season)</t>
  </si>
  <si>
    <t>All Project Management activities throughout transition including but not limited to: 
Project Management, Implementation Activities, Meetings, Project Plan, Schedule, Documentation.  All testing and quality assurance activities.  Annual e-solution services/support: FMNP based on 1 - 14,000 individual partcipants.</t>
  </si>
  <si>
    <t xml:space="preserve">All Project Management activities throughout transition including but not limited to: 
Project Management, Implementation Activities, Meetings, Project Plan, Schedule, Documentation.  All testing and quality assurance activities.  Annual e-solution services/support:  SFMNP based on 1 - 26,000 individual participants </t>
  </si>
  <si>
    <t>Annual Services/Support</t>
  </si>
  <si>
    <t>Helpdesk services to support IDHS/State Agency program administrators, S/FMNP Farmers, and local FMNP provider/issuing agencies with any issues or questions that arise with the E-solution Benefits platform for Years 2-6.</t>
  </si>
  <si>
    <t>Helpdesk services to support IDHS/State Agency program administrators, S/FMNP Farmers, and local SFMNP provider/issuing agencies with any issues or questions that arise with the E-solution Benefits platform for Years 2-6.</t>
  </si>
  <si>
    <t>Redeemed ACH Transaction Fees for WIC FMNP program for Years 2-6</t>
  </si>
  <si>
    <t>Redeemed ACH Transaction Fees for SFMNP program for Years 2-6</t>
  </si>
  <si>
    <t>If IDHS opts for cards vs. another e-solution benefit format.  Batch shipping of cards for FMNP to 37 FMNP providers + IDHS for extras on hand + potential to expand to 2 additional counties.  FMNP based on 1 - 14,000 partcipants.  Please note, our caseload amounts may increase/decrease during this term and is dependent on Federal funding.  Additional cost per card will follow the "Price" entered in Column L.  Note: estmated needing 50% or less cards in Years 2-6 for new participants, will vary depending on caseload.</t>
  </si>
  <si>
    <t>If IDHS opts for cards vs. another e-solution benefit format.  Batch shipping of cards for SFMNP to 12 SFMNP providers + IDHS for extras on hand).   SFMNP based on 1 - 26,000 participants.  Please note, our caseload amounts may increase/decrease during this term and is dependent on Federal funding.  Additional cost per card will follow the "Price" entered in Column L.  Note: estmated needing 50% or less cards in Years 2-6 for new participants/replacement cards, will vary depending on caseload.</t>
  </si>
  <si>
    <t>Annual e-solution services/support:  SFMNP based on 1 - 26,000 individual participants for each season.  Please note, our caseload amounts may increase/decrease during this term and is dependent on Federal funding.</t>
  </si>
  <si>
    <t>Annual e-solution services/support: FMNP based on 1 - 14,000 individual partcipants for each season.  Please note, our caseload amounts may increase/decrease during this term and is dependent on Federal funding.</t>
  </si>
  <si>
    <t>FMNP Deposits (estimating 1-5 per season) for Years 2-6</t>
  </si>
  <si>
    <t>SFMNP Deposits (estimating 1-5 per season) for Years 2-6</t>
  </si>
  <si>
    <t>Overdraft fees (as applicable) per day for FMNP (estimating 0-2 per season) for Years 2-6</t>
  </si>
  <si>
    <t>Overdraft fees (as applicable) per day for SFMNP (estimating 0-2 per season) for Years 2-6</t>
  </si>
  <si>
    <t>Disbursement checks for returns (as applicable) estimating 0-10 per season for FMNP for Years 2-6</t>
  </si>
  <si>
    <t>Disbursement checks for returns (as applicable) estimating 0-10 per season for SFMNP for Years 2-6</t>
  </si>
  <si>
    <t>FMNP Returned ACH fees (estimating 0 - 25 per season) for Years 2-6</t>
  </si>
  <si>
    <t>SFMNP Returned ACH fees (estimating 0 - 25 per season)  for Years 2-6</t>
  </si>
  <si>
    <t>Cost per Disbursement Check (as applicable)</t>
  </si>
  <si>
    <t>Cost per Day (as applicable)</t>
  </si>
  <si>
    <t xml:space="preserve">Cost per Deposit </t>
  </si>
  <si>
    <t>Cost per Returned ACH (as applicable)</t>
  </si>
  <si>
    <t>Monthly reporting for SFMNP program including but not limited to:  SFMNP Farmer redemption report, SFMNP beneficary redemption report providing race/ethinity, service area/county, etc., SFMNP provider  report including benefits issued, redeemed, etc. by service area/county.  Balance of Funding by Funding Type (i.e., Federal, State, etc.). Maximum number of months for reporting: April-December each year, but will not necessarily need all 9 months.   For Years 2-6</t>
  </si>
  <si>
    <t>Monthly reporting for FMNP program including but not limited to:  FMNP Farmer redemption report, FMNP beneficary redemption report providing demographics, service area/county, etc., FMNP provider  report including benefits issued, redeemed, etc., FMNP program report including total number of participants, number of participants per category (i.e. pregnant, postpartum, breastfeeding, infant, child, household). Balance of Funding by Funding Type (i.e., Federal, State, etc.).                               Maximum number of months for reporting: April-December each year, but will not necessarily need all 9 months.  For Years 2-6</t>
  </si>
  <si>
    <t>TOTAL FOR INITIAL TERM ONLY (FMNP)</t>
  </si>
  <si>
    <t>TOTAL FOR INITIAL TERM ONLY (SFMNP)</t>
  </si>
  <si>
    <t>TOTAL FOR INITIAL TERM Years 2-6 ONLY (FMNP)</t>
  </si>
  <si>
    <t>TOTAL FOR INITIAL TERM Years 2-6 ONLY (SFMNP)</t>
  </si>
  <si>
    <t>Redeemed ACH Transaction Fees for SFMNP program for First Renewal Term Years 7-8</t>
  </si>
  <si>
    <t>Redeemed ACH Transaction Fees for WIC FMNP program for First Renewal Term Years 7-8</t>
  </si>
  <si>
    <t>Helpdesk services to support IDHS/State Agency program administrators, S/FMNP Farmers, and local FMNP provider/issuing agencies with any issues or questions that arise with the E-solution Benefits platform for First Renewal Term Years 7-8</t>
  </si>
  <si>
    <t>Helpdesk services to support IDHS/State Agency program administrators, S/FMNP Farmers, and local SFMNP provider/issuing agencies with any issues or questions that arise with the E-solution Benefits platform for First Renewal Term Years 7-8</t>
  </si>
  <si>
    <t>Monthly reporting for FMNP program including but not limited to:  FMNP Farmer redemption report, FMNP beneficary redemption report providing demographics, service area/county, etc., FMNP provider  report including benefits issued, redeemed, etc., FMNP program report including total number of participants, number of participants per category (i.e. pregnant, postpartum, breastfeeding, infant, child, household). Balance of Funding by Funding Type (i.e., Federal, State, etc.).                               Maximum number of months for reporting: April-December each year, but will not necessarily need all 9 months.  For First Renewal Term Years 7-8</t>
  </si>
  <si>
    <t>Monthly reporting for SFMNP program including but not limited to:  SFMNP Farmer redemption report, SFMNP beneficary redemption report providing race/ethinity, service area/county, etc., SFMNP provider  report including benefits issued, redeemed, etc. by service area/county.  Balance of Funding by Funding Type (i.e., Federal, State, etc.). Maximum number of months for reporting: April-December each year, but will not necessarily need all 9 months.   For First Renewal Term Years 7-8</t>
  </si>
  <si>
    <t>TOTAL FOR FIRST 2-YEAR RENEWAL TERM - Years 7-8 ONLY (FMNP)</t>
  </si>
  <si>
    <t>TOTAL FOR FIRST 2-YEAR RENEWAL TERM - Years 7-8 ONLY (SFMNP)</t>
  </si>
  <si>
    <t>SFMNP Returned ACH fees (estimating 0 - 25 per season)  for First Renewal Term Years 7-8</t>
  </si>
  <si>
    <t>FMNP Returned ACH fees (estimating 0 - 25 per season) for First Renewal Term Years 7-8</t>
  </si>
  <si>
    <t>Disbursement checks for returns (as applicable) estimating 0-10 per season for SFMNP for First Renewal Term Years 7-8</t>
  </si>
  <si>
    <t>Disbursement checks for returns (as applicable) estimating 0-10 per season for FMNP for First Renewal Term Years 7-8</t>
  </si>
  <si>
    <t>Overdraft fees (as applicable) per day for FMNP (estimating 0-2 per season) for First Renewal Term Years 7-8</t>
  </si>
  <si>
    <t>Overdraft fees (as applicable) per day for SFMNP (estimating 0-2 per season) for First Renewal Term Years 7-8</t>
  </si>
  <si>
    <t>FMNP Deposits (estimating 1-5 per season) for First Renewal Term Years 7-8</t>
  </si>
  <si>
    <t>SFMNP Deposits (estimating 1-5 per season) for First Renewal Term Years 7-8</t>
  </si>
  <si>
    <t>VENDORS TO ENTER COST IN PRICE COLUMN ONLY; FORM WILL CALCULATE TOTALS AND SHOW THEM ON "TOTALS-ENTER INTO BIDBUY TAB" FOR BIDBUY ENTRY</t>
  </si>
  <si>
    <t>Redeemed ACH Transaction Fees for WIC FMNP program for Second Renewal Term Years 9-10</t>
  </si>
  <si>
    <t>Redeemed ACH Transaction Fees for SFMNP program for Second Renewal Term Years 9-10</t>
  </si>
  <si>
    <t>Helpdesk services to support IDHS/State Agency program administrators, S/FMNP Farmers, and local FMNP provider/issuing agencies with any issues or questions that arise with the E-solution Benefits platform for Second Renewal Term Years 9-10</t>
  </si>
  <si>
    <t>Helpdesk services to support IDHS/State Agency program administrators, S/FMNP Farmers, and local SFMNP provider/issuing agencies with any issues or questions that arise with the E-solution Benefits platform for Second Renewal Term Years 9-10</t>
  </si>
  <si>
    <t>Monthly reporting for FMNP program including but not limited to:  FMNP Farmer redemption report, FMNP beneficary redemption report providing demographics, service area/county, etc., FMNP provider  report including benefits issued, redeemed, etc., FMNP program report including total number of participants, number of participants per category (i.e. pregnant, postpartum, breastfeeding, infant, child, household). Balance of Funding by Funding Type (i.e., Federal, State, etc.).                               Maximum number of months for reporting: April-December each year, but will not necessarily need all 9 months.  For  Second Renewal Term Years 9-10</t>
  </si>
  <si>
    <t>Monthly reporting for SFMNP program including but not limited to:  SFMNP Farmer redemption report, SFMNP beneficary redemption report providing race/ethinity, service area/county, etc., SFMNP provider  report including benefits issued, redeemed, etc. by service area/county.  Balance of Funding by Funding Type (i.e., Federal, State, etc.). Maximum number of months for reporting: April-December each year, but will not necessarily need all 9 months.   For Second Renewal Term Years 9-10</t>
  </si>
  <si>
    <t>FMNP Deposits (estimating 1-5 per season) for Second Renewal Term Years 9-10</t>
  </si>
  <si>
    <t>SFMNP Deposits (estimating 1-5 per season) for Second Renewal Term Years 9-10</t>
  </si>
  <si>
    <t>Overdraft fees (as applicable) per day for FMNP (estimating 0-2 per season) for Second Renewal Term Years 9-10</t>
  </si>
  <si>
    <t>Overdraft fees (as applicable) per day for SFMNP (estimating 0-2 per season) for Second Renewal Term Years 9-10</t>
  </si>
  <si>
    <t>Disbursement checks for returns (as applicable) estimating 0-10 per season for SFMNP for Second Renewal Term Years 9-10</t>
  </si>
  <si>
    <t>Disbursement checks for returns (as applicable) estimating 0-10 per season for FMNP for Second Renewal Term Years 9-10</t>
  </si>
  <si>
    <t>FMNP Returned ACH fees (estimating 0 - 25 per season) for Second Renewal Term Years 9-10</t>
  </si>
  <si>
    <t>SFMNP Returned ACH fees (estimating 0 - 25 per season)  for Second Renewal Term Years 9-10</t>
  </si>
  <si>
    <t>TOTAL FOR SECOND 2-YEAR RENEWAL TERM - Years 9 -10 ONLY (FMNP)</t>
  </si>
  <si>
    <t>TOTAL FOR SECOND 2-YEAR RENEWAL TERM - Years 9 -10 ONLY (SFMNP)</t>
  </si>
  <si>
    <t>If IDHS opts for cards vs. another e-solution benefit format.  Batch shipping of cards for FMNP to 37 FMNP providers + IDHS for extras on hand + potential to expand to 2 additional counties.  FMNP based on 1 - 14,000 partcipants.  Please note, our caseload amounts may increase/decrease during this term and is dependent on Federal funding.  Additional cost per card will follow the "Price" entered in Column L.  Note: estmated needing 100% in Years 7-8 for new participants, will vary depending on caseload.</t>
  </si>
  <si>
    <t>If IDHS opts for cards vs. another e-solution benefit format.  Batch shipping of cards for SFMNP to 12 SFMNP providers + IDHS for extras on hand).   SFMNP based on 1 - 26,000 participants.  Please note, our caseload amounts may increase/decrease during this term and is dependent on Federal funding.  Additional cost per card will follow the "Price" entered in Column L.  Note: estmated needing 100% in Years 7-8 for new participants/replacement cards, will vary depending on caseload.</t>
  </si>
  <si>
    <t>If IDHS opts for cards vs. another e-solution benefit format.  Batch shipping of cards for FMNP to 37 FMNP providers + IDHS for extras on hand + potential to expand to 2 additional counties.  FMNP based on 1 - 14,000 partcipants.  Please note, our caseload amounts may increase/decrease during this term and is dependent on Federal funding.  Additional cost per card will follow the "Price" entered in Column L.  Note: estmated needing 100% in Years 9-10 for new participants, will vary depending on caseload.</t>
  </si>
  <si>
    <t>If IDHS opts for cards vs. another e-solution benefit format.  Batch shipping of cards for SFMNP to 12 SFMNP providers + IDHS for extras on hand).   SFMNP based on 1 - 26,000 participants.  Please note, our caseload amounts may increase/decrease during this term and is dependent on Federal funding.  Additional cost per card will follow the "Price" entered in Column L.  Note: estmated needing 100% in Years 9-10 for new participants/replacement cards, will vary depending on caseload.</t>
  </si>
  <si>
    <t>Including but not limited to:  Training, technical assistance, and training materials for DHS Program Staff, FMNP Local Provider Agency Staff and Local partner Issuing Site Staff, FMNP Farmers for Years 2-6.  Estimating Training Costs to be only 75% or less of Year 1 Costs for Years 2-6</t>
  </si>
  <si>
    <t>Including but not limited to:  Training, technical assistance, and training materials for DHS Program Staff, SFMNP Local Provider Agency Staff and Local partner Issuing Site Staff, FMNP Farmers for Years 2-6.  Estimating Training Costs to be only 75% or less of Year 1 Costs for Years 2-6</t>
  </si>
  <si>
    <t>Including but not limited to:  Training, technical assistance, and training materials for DHS Program Staff, FMNP Local Provider Agency Staff and Local partner Issuing Site Staff, FMNP Farmers for First Renewal Term Years 7-8.  Estimating Training Costs to be only 25% or less of Year 1 Costs for Years 7-8</t>
  </si>
  <si>
    <t>Including but not limited to:  Training, technical assistance, and training materials for DHS Program Staff, SFMNP Local Provider Agency Staff and Local partner Issuing Site Staff, FMNP Farmers for First Renewal Term Years 7-8.  Estimating Training Costs to be only 25% or less of Year 1 Costs for Years 7-8</t>
  </si>
  <si>
    <t>Including but not limited to:  Training, technical assistance, and training materials for DHS Program Staff, FMNP Local Provider Agency Staff and Local partner Issuing Site Staff, FMNP Farmers for Second Renewal Term Years 9-10.  Estimating Training Costs to be only 25% or less of Year 1 Costs for Years 9-10</t>
  </si>
  <si>
    <t>Including but not limited to:  Training, technical assistance, and training materials for DHS Program Staff, SFMNP Local Provider Agency Staff and Local partner Issuing Site Staff, FMNP Farmers for  Second Renewal Term Years 9-10.  Estimating Training Costs to be only 25% or less of Year 1 Costs for Years 9-10</t>
  </si>
  <si>
    <t>Enter Total Below For Line Item 2 in BidBuy</t>
  </si>
  <si>
    <t>Enter Total Below For Line Item 3 in BidBuy</t>
  </si>
  <si>
    <t>Enter Total Below For Line Item 4 in BidBuy</t>
  </si>
  <si>
    <t>Enter Total Below For Line Item 5 in BidBuy</t>
  </si>
  <si>
    <t xml:space="preserve">                     VENDOR IS TO ENTER THE COST BELOW IN ROW 12 BY TERM WHICH INCLUDES BOTH PROGRAMS</t>
  </si>
  <si>
    <r>
      <t xml:space="preserve">WIC &amp; Senior Farmers' Market Nutrition Program E-Solution 
</t>
    </r>
    <r>
      <rPr>
        <b/>
        <sz val="11"/>
        <color rgb="FFFF0000"/>
        <rFont val="Aptos Narrow"/>
        <family val="2"/>
        <scheme val="minor"/>
      </rPr>
      <t>BidBuy 27-444DHS-MIS B-524828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</si>
</sst>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b/>
      <sz val="16"/>
      <color theme="1"/>
      <name val="Aptos Narrow"/>
      <family val="2"/>
      <scheme val="minor"/>
    </font>
    <font>
      <b/>
      <sz val="14"/>
      <name val="Aptos Narrow"/>
      <family val="2"/>
      <scheme val="minor"/>
    </font>
    <font>
      <sz val="11"/>
      <name val="Aptos Narrow"/>
      <family val="2"/>
      <scheme val="minor"/>
    </font>
    <font>
      <b/>
      <sz val="14"/>
      <color theme="1"/>
      <name val="Aptos Narrow"/>
      <family val="2"/>
      <scheme val="minor"/>
    </font>
    <font>
      <sz val="9"/>
      <color indexed="81"/>
      <name val="Tahoma"/>
      <family val="2"/>
    </font>
    <font>
      <b/>
      <sz val="9"/>
      <color indexed="81"/>
      <name val="Tahoma"/>
      <family val="2"/>
    </font>
    <font>
      <b/>
      <sz val="11"/>
      <color rgb="FFFF0000"/>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89999084444715716"/>
        <bgColor indexed="64"/>
      </patternFill>
    </fill>
  </fills>
  <borders count="22">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top style="thin">
        <color indexed="64"/>
      </top>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189">
    <xf numFmtId="0" fontId="0" fillId="0" borderId="0" xfId="0"/>
    <xf numFmtId="0" fontId="0" fillId="0" borderId="0" xfId="0" applyAlignment="1">
      <alignment horizontal="center"/>
    </xf>
    <xf numFmtId="0" fontId="7" fillId="4" borderId="7" xfId="0" applyFont="1" applyFill="1" applyBorder="1" applyAlignment="1">
      <alignment horizontal="center" wrapText="1"/>
    </xf>
    <xf numFmtId="0" fontId="7" fillId="0" borderId="0" xfId="0" applyFont="1" applyAlignment="1">
      <alignment horizontal="center"/>
    </xf>
    <xf numFmtId="0" fontId="3" fillId="0" borderId="0" xfId="0" applyFont="1"/>
    <xf numFmtId="0" fontId="7" fillId="2" borderId="3" xfId="0" applyFont="1" applyFill="1" applyBorder="1" applyAlignment="1">
      <alignment horizontal="left"/>
    </xf>
    <xf numFmtId="0" fontId="0" fillId="2" borderId="2" xfId="0" applyFill="1" applyBorder="1" applyAlignment="1">
      <alignment horizontal="left"/>
    </xf>
    <xf numFmtId="0" fontId="0" fillId="2" borderId="1" xfId="0" applyFill="1" applyBorder="1" applyAlignment="1">
      <alignment horizontal="left"/>
    </xf>
    <xf numFmtId="164" fontId="2" fillId="3" borderId="7" xfId="0" applyNumberFormat="1" applyFont="1" applyFill="1" applyBorder="1" applyAlignment="1">
      <alignment horizontal="right"/>
    </xf>
    <xf numFmtId="0" fontId="2" fillId="0" borderId="0" xfId="0" applyFont="1"/>
    <xf numFmtId="0" fontId="3" fillId="3" borderId="7" xfId="0" applyFont="1" applyFill="1" applyBorder="1"/>
    <xf numFmtId="0" fontId="0" fillId="3" borderId="7" xfId="0" applyFill="1" applyBorder="1"/>
    <xf numFmtId="164" fontId="2" fillId="3" borderId="7" xfId="0" applyNumberFormat="1" applyFont="1" applyFill="1" applyBorder="1"/>
    <xf numFmtId="164" fontId="2" fillId="3" borderId="7" xfId="1" applyNumberFormat="1" applyFont="1" applyFill="1" applyBorder="1"/>
    <xf numFmtId="164" fontId="2" fillId="0" borderId="0" xfId="0" applyNumberFormat="1" applyFont="1" applyBorder="1" applyAlignment="1">
      <alignment horizontal="center"/>
    </xf>
    <xf numFmtId="44" fontId="2" fillId="0" borderId="11" xfId="0" applyNumberFormat="1" applyFont="1" applyBorder="1" applyAlignment="1">
      <alignment horizontal="center"/>
    </xf>
    <xf numFmtId="44" fontId="2" fillId="0" borderId="11" xfId="0" applyNumberFormat="1" applyFont="1" applyFill="1" applyBorder="1" applyAlignment="1">
      <alignment horizontal="center"/>
    </xf>
    <xf numFmtId="0" fontId="2" fillId="0" borderId="0" xfId="0" applyFont="1" applyAlignment="1">
      <alignment horizontal="center"/>
    </xf>
    <xf numFmtId="0" fontId="0" fillId="0" borderId="0" xfId="0" applyProtection="1">
      <protection locked="0"/>
    </xf>
    <xf numFmtId="44" fontId="0" fillId="6" borderId="11" xfId="1" applyFont="1" applyFill="1" applyBorder="1" applyAlignment="1" applyProtection="1">
      <alignment horizontal="center" vertical="center"/>
      <protection locked="0"/>
    </xf>
    <xf numFmtId="44" fontId="0" fillId="7" borderId="11" xfId="1" applyFont="1" applyFill="1" applyBorder="1" applyAlignment="1" applyProtection="1">
      <alignment horizontal="center" vertical="center"/>
      <protection locked="0"/>
    </xf>
    <xf numFmtId="44" fontId="0" fillId="4" borderId="15" xfId="1" applyFont="1" applyFill="1" applyBorder="1" applyAlignment="1" applyProtection="1">
      <alignment horizontal="center" vertical="center"/>
      <protection locked="0"/>
    </xf>
    <xf numFmtId="44" fontId="0" fillId="4" borderId="11" xfId="1" applyFont="1" applyFill="1" applyBorder="1" applyAlignment="1" applyProtection="1">
      <alignment horizontal="center" vertical="center"/>
      <protection locked="0"/>
    </xf>
    <xf numFmtId="44" fontId="0" fillId="7" borderId="13" xfId="1" applyFont="1" applyFill="1" applyBorder="1" applyAlignment="1" applyProtection="1">
      <alignment horizontal="center" vertical="center"/>
      <protection locked="0"/>
    </xf>
    <xf numFmtId="44" fontId="0" fillId="4" borderId="13" xfId="1" applyFont="1" applyFill="1" applyBorder="1" applyAlignment="1" applyProtection="1">
      <alignment horizontal="center" vertical="center"/>
      <protection locked="0"/>
    </xf>
    <xf numFmtId="0" fontId="0" fillId="4" borderId="15" xfId="0" applyFont="1" applyFill="1" applyBorder="1" applyAlignment="1" applyProtection="1">
      <alignment horizontal="center" vertical="center" wrapText="1"/>
      <protection locked="0"/>
    </xf>
    <xf numFmtId="44" fontId="0" fillId="6" borderId="11" xfId="0" applyNumberFormat="1" applyFont="1" applyFill="1" applyBorder="1" applyAlignment="1" applyProtection="1">
      <alignment horizontal="center" vertical="center" wrapText="1"/>
      <protection locked="0"/>
    </xf>
    <xf numFmtId="44" fontId="0" fillId="7" borderId="11" xfId="0" applyNumberFormat="1" applyFont="1" applyFill="1" applyBorder="1" applyAlignment="1" applyProtection="1">
      <alignment horizontal="center" vertical="center" wrapText="1"/>
      <protection locked="0"/>
    </xf>
    <xf numFmtId="44" fontId="0" fillId="6" borderId="19" xfId="0" applyNumberFormat="1" applyFont="1" applyFill="1" applyBorder="1" applyAlignment="1" applyProtection="1">
      <alignment horizontal="center" vertical="center" wrapText="1"/>
      <protection locked="0"/>
    </xf>
    <xf numFmtId="44" fontId="0" fillId="6" borderId="16" xfId="0" applyNumberFormat="1" applyFont="1" applyFill="1" applyBorder="1" applyAlignment="1" applyProtection="1">
      <alignment horizontal="center" vertical="center" wrapText="1"/>
      <protection locked="0"/>
    </xf>
    <xf numFmtId="44" fontId="0" fillId="7" borderId="16" xfId="1" applyFont="1" applyFill="1" applyBorder="1" applyAlignment="1" applyProtection="1">
      <alignment horizontal="center" vertical="center"/>
      <protection locked="0"/>
    </xf>
    <xf numFmtId="44" fontId="0" fillId="4" borderId="11" xfId="1" applyFont="1" applyFill="1" applyBorder="1" applyAlignment="1" applyProtection="1">
      <alignment vertical="center"/>
      <protection locked="0"/>
    </xf>
    <xf numFmtId="44" fontId="0" fillId="6" borderId="11" xfId="1" applyFont="1" applyFill="1" applyBorder="1" applyAlignment="1" applyProtection="1">
      <alignment vertical="center"/>
      <protection locked="0"/>
    </xf>
    <xf numFmtId="44" fontId="0" fillId="7" borderId="11" xfId="1" applyFont="1" applyFill="1" applyBorder="1" applyAlignment="1" applyProtection="1">
      <alignment vertical="center"/>
      <protection locked="0"/>
    </xf>
    <xf numFmtId="44" fontId="0" fillId="4" borderId="13" xfId="1" applyFont="1" applyFill="1" applyBorder="1" applyAlignment="1" applyProtection="1">
      <alignment vertical="center"/>
      <protection locked="0"/>
    </xf>
    <xf numFmtId="44" fontId="0" fillId="7" borderId="11" xfId="1" applyFont="1" applyFill="1" applyBorder="1" applyProtection="1">
      <protection locked="0"/>
    </xf>
    <xf numFmtId="44" fontId="0" fillId="6" borderId="11" xfId="1" applyFont="1" applyFill="1" applyBorder="1" applyProtection="1">
      <protection locked="0"/>
    </xf>
    <xf numFmtId="0" fontId="0" fillId="0" borderId="8" xfId="0" applyBorder="1" applyAlignment="1" applyProtection="1">
      <alignment horizontal="center" vertical="center"/>
    </xf>
    <xf numFmtId="164" fontId="0" fillId="3" borderId="4" xfId="0" applyNumberFormat="1" applyFill="1" applyBorder="1" applyAlignment="1" applyProtection="1">
      <alignment horizontal="center" vertical="center"/>
    </xf>
    <xf numFmtId="0" fontId="0" fillId="4" borderId="7" xfId="0" applyFill="1" applyBorder="1" applyAlignment="1" applyProtection="1">
      <alignment horizontal="center" vertical="center"/>
    </xf>
    <xf numFmtId="164" fontId="0" fillId="3" borderId="7" xfId="0" applyNumberFormat="1" applyFill="1" applyBorder="1" applyAlignment="1" applyProtection="1">
      <alignment horizontal="center" vertical="center"/>
    </xf>
    <xf numFmtId="0" fontId="0" fillId="0" borderId="5" xfId="0" applyBorder="1" applyAlignment="1" applyProtection="1">
      <alignment horizontal="center" vertical="center"/>
    </xf>
    <xf numFmtId="0" fontId="0" fillId="4" borderId="12" xfId="0" applyFill="1" applyBorder="1" applyAlignment="1" applyProtection="1">
      <alignment horizontal="center" vertical="center"/>
    </xf>
    <xf numFmtId="44" fontId="0" fillId="4" borderId="12" xfId="0" applyNumberFormat="1" applyFill="1" applyBorder="1" applyAlignment="1" applyProtection="1">
      <alignment horizontal="center" vertical="center"/>
    </xf>
    <xf numFmtId="164" fontId="0" fillId="3" borderId="12" xfId="0" applyNumberFormat="1" applyFill="1" applyBorder="1" applyAlignment="1" applyProtection="1">
      <alignment horizontal="center" vertical="center"/>
    </xf>
    <xf numFmtId="0" fontId="0" fillId="4" borderId="8" xfId="0" applyFill="1" applyBorder="1" applyAlignment="1" applyProtection="1">
      <alignment horizontal="center" vertical="center"/>
    </xf>
    <xf numFmtId="164" fontId="0" fillId="4" borderId="12" xfId="0" applyNumberFormat="1" applyFill="1" applyBorder="1" applyAlignment="1" applyProtection="1">
      <alignment horizontal="center" vertical="center"/>
    </xf>
    <xf numFmtId="0" fontId="0" fillId="0" borderId="5" xfId="0" applyBorder="1" applyAlignment="1" applyProtection="1">
      <alignment horizontal="center" vertical="center" wrapText="1"/>
    </xf>
    <xf numFmtId="164" fontId="0" fillId="4" borderId="7" xfId="0" applyNumberFormat="1" applyFill="1" applyBorder="1" applyAlignment="1" applyProtection="1">
      <alignment horizontal="center" vertical="center"/>
    </xf>
    <xf numFmtId="0" fontId="0" fillId="0" borderId="8" xfId="0" applyBorder="1" applyAlignment="1" applyProtection="1">
      <alignment horizontal="center" vertical="center" wrapText="1"/>
    </xf>
    <xf numFmtId="0" fontId="0" fillId="4" borderId="7" xfId="0" applyFill="1" applyBorder="1" applyAlignment="1" applyProtection="1">
      <alignment horizontal="center" vertical="center" wrapText="1"/>
    </xf>
    <xf numFmtId="0" fontId="0" fillId="4" borderId="4"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164" fontId="0" fillId="3" borderId="15" xfId="0" applyNumberFormat="1" applyFill="1" applyBorder="1" applyAlignment="1" applyProtection="1">
      <alignment horizontal="center" vertical="center"/>
    </xf>
    <xf numFmtId="0" fontId="2" fillId="6" borderId="11" xfId="0" applyFont="1" applyFill="1" applyBorder="1" applyAlignment="1" applyProtection="1">
      <alignment horizontal="left" wrapText="1"/>
    </xf>
    <xf numFmtId="164" fontId="2" fillId="3" borderId="11" xfId="0" applyNumberFormat="1" applyFont="1" applyFill="1" applyBorder="1" applyAlignment="1" applyProtection="1">
      <alignment horizontal="right"/>
    </xf>
    <xf numFmtId="0" fontId="2" fillId="7" borderId="16" xfId="0" applyFont="1" applyFill="1" applyBorder="1" applyAlignment="1" applyProtection="1">
      <alignment horizontal="left" wrapText="1"/>
    </xf>
    <xf numFmtId="0" fontId="0" fillId="3" borderId="10" xfId="0" applyFill="1" applyBorder="1" applyAlignment="1" applyProtection="1">
      <alignment horizontal="center" vertical="center" wrapText="1"/>
    </xf>
    <xf numFmtId="0" fontId="0" fillId="3" borderId="6" xfId="0" applyFill="1" applyBorder="1" applyAlignment="1" applyProtection="1">
      <alignment horizontal="center" vertical="center" wrapText="1"/>
    </xf>
    <xf numFmtId="0" fontId="0" fillId="7" borderId="12" xfId="0" applyFill="1" applyBorder="1" applyAlignment="1" applyProtection="1">
      <alignment horizontal="left" vertical="center"/>
    </xf>
    <xf numFmtId="0" fontId="2" fillId="4" borderId="18" xfId="0" applyFont="1" applyFill="1" applyBorder="1" applyAlignment="1" applyProtection="1">
      <alignment horizontal="center" vertical="center"/>
    </xf>
    <xf numFmtId="0" fontId="0" fillId="3" borderId="9" xfId="0" applyFill="1" applyBorder="1" applyAlignment="1" applyProtection="1">
      <alignment horizontal="center" vertical="center"/>
    </xf>
    <xf numFmtId="0" fontId="0" fillId="4" borderId="9" xfId="0" applyFill="1" applyBorder="1" applyAlignment="1" applyProtection="1">
      <alignment horizontal="center" vertical="center"/>
    </xf>
    <xf numFmtId="3" fontId="0" fillId="3" borderId="9" xfId="0" applyNumberFormat="1" applyFill="1" applyBorder="1" applyAlignment="1" applyProtection="1">
      <alignment horizontal="center" vertical="center"/>
    </xf>
    <xf numFmtId="0" fontId="0" fillId="4" borderId="9" xfId="0" applyFill="1" applyBorder="1" applyAlignment="1" applyProtection="1">
      <alignment horizontal="center" vertical="center" wrapText="1"/>
    </xf>
    <xf numFmtId="0" fontId="0" fillId="7" borderId="15" xfId="0" applyFill="1" applyBorder="1" applyAlignment="1" applyProtection="1">
      <alignment horizontal="left" vertical="center"/>
    </xf>
    <xf numFmtId="3" fontId="0" fillId="3" borderId="10" xfId="0" applyNumberFormat="1" applyFill="1" applyBorder="1" applyAlignment="1" applyProtection="1">
      <alignment horizontal="center" vertical="center"/>
    </xf>
    <xf numFmtId="0" fontId="0" fillId="3" borderId="10" xfId="0" applyFont="1" applyFill="1" applyBorder="1" applyAlignment="1" applyProtection="1">
      <alignment horizontal="center" vertical="center" wrapText="1"/>
    </xf>
    <xf numFmtId="0" fontId="0" fillId="3" borderId="17" xfId="0" applyFont="1" applyFill="1" applyBorder="1" applyAlignment="1" applyProtection="1">
      <alignment horizontal="center" vertical="center" wrapText="1"/>
    </xf>
    <xf numFmtId="0" fontId="0" fillId="3" borderId="17" xfId="0" applyFill="1" applyBorder="1" applyAlignment="1" applyProtection="1">
      <alignment horizontal="center" vertical="center"/>
    </xf>
    <xf numFmtId="3" fontId="6" fillId="3" borderId="9" xfId="0" applyNumberFormat="1"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0" fillId="4" borderId="8" xfId="0" applyFill="1" applyBorder="1" applyAlignment="1" applyProtection="1">
      <alignment horizontal="left" vertical="center"/>
    </xf>
    <xf numFmtId="164" fontId="0" fillId="4" borderId="12" xfId="0" applyNumberFormat="1" applyFill="1" applyBorder="1" applyAlignment="1" applyProtection="1">
      <alignment horizontal="right"/>
    </xf>
    <xf numFmtId="0" fontId="2" fillId="6" borderId="11" xfId="0" applyFont="1" applyFill="1" applyBorder="1" applyAlignment="1" applyProtection="1">
      <alignment horizontal="center" wrapText="1"/>
    </xf>
    <xf numFmtId="164" fontId="2" fillId="3" borderId="1" xfId="0" applyNumberFormat="1" applyFont="1" applyFill="1" applyBorder="1" applyAlignment="1" applyProtection="1">
      <alignment horizontal="right"/>
    </xf>
    <xf numFmtId="0" fontId="2" fillId="7" borderId="11" xfId="0" applyFont="1" applyFill="1" applyBorder="1" applyAlignment="1" applyProtection="1">
      <alignment horizontal="center" wrapText="1"/>
    </xf>
    <xf numFmtId="3" fontId="6" fillId="3" borderId="10" xfId="0" applyNumberFormat="1" applyFont="1" applyFill="1" applyBorder="1" applyAlignment="1" applyProtection="1">
      <alignment horizontal="center" vertical="center"/>
    </xf>
    <xf numFmtId="164" fontId="0" fillId="3" borderId="12" xfId="0" applyNumberFormat="1" applyFill="1" applyBorder="1" applyAlignment="1" applyProtection="1">
      <alignment horizontal="right"/>
    </xf>
    <xf numFmtId="164" fontId="0" fillId="3" borderId="12" xfId="1" applyNumberFormat="1" applyFont="1" applyFill="1" applyBorder="1" applyAlignment="1" applyProtection="1">
      <alignment horizontal="right"/>
    </xf>
    <xf numFmtId="0" fontId="2" fillId="7" borderId="16" xfId="0" applyFont="1" applyFill="1" applyBorder="1" applyAlignment="1" applyProtection="1">
      <alignment horizontal="center" wrapText="1"/>
    </xf>
    <xf numFmtId="0" fontId="2" fillId="5" borderId="14" xfId="0" applyFont="1" applyFill="1" applyBorder="1" applyAlignment="1" applyProtection="1">
      <alignment horizontal="center" wrapText="1"/>
    </xf>
    <xf numFmtId="0" fontId="2" fillId="5" borderId="18" xfId="0" applyFont="1" applyFill="1" applyBorder="1" applyAlignment="1" applyProtection="1">
      <alignment horizontal="center"/>
    </xf>
    <xf numFmtId="0" fontId="2" fillId="5" borderId="12" xfId="0" applyFont="1" applyFill="1" applyBorder="1" applyAlignment="1" applyProtection="1">
      <alignment horizontal="center" wrapText="1"/>
    </xf>
    <xf numFmtId="0" fontId="0" fillId="6" borderId="7" xfId="0" applyFill="1" applyBorder="1" applyAlignment="1" applyProtection="1">
      <alignment horizontal="left" vertical="center"/>
    </xf>
    <xf numFmtId="0" fontId="0" fillId="7" borderId="7" xfId="0" applyFill="1" applyBorder="1" applyAlignment="1" applyProtection="1">
      <alignment horizontal="left" vertical="center"/>
    </xf>
    <xf numFmtId="0" fontId="4" fillId="0" borderId="0" xfId="0" applyFont="1" applyAlignment="1" applyProtection="1">
      <alignment horizontal="left"/>
    </xf>
    <xf numFmtId="0" fontId="0" fillId="0" borderId="0" xfId="0" applyProtection="1"/>
    <xf numFmtId="0" fontId="0" fillId="0" borderId="0" xfId="0" applyAlignment="1" applyProtection="1">
      <alignment horizontal="center"/>
    </xf>
    <xf numFmtId="0" fontId="2" fillId="5" borderId="13" xfId="0" applyFont="1" applyFill="1" applyBorder="1" applyProtection="1"/>
    <xf numFmtId="0" fontId="2" fillId="4" borderId="18" xfId="0" applyFont="1" applyFill="1" applyBorder="1" applyProtection="1"/>
    <xf numFmtId="0" fontId="0" fillId="4" borderId="17" xfId="0" applyFill="1" applyBorder="1" applyProtection="1"/>
    <xf numFmtId="0" fontId="0" fillId="4" borderId="14" xfId="0" applyFill="1" applyBorder="1" applyProtection="1"/>
    <xf numFmtId="0" fontId="0" fillId="4" borderId="18" xfId="0" applyFill="1" applyBorder="1" applyProtection="1"/>
    <xf numFmtId="0" fontId="2" fillId="5" borderId="16" xfId="0" applyFont="1" applyFill="1" applyBorder="1" applyAlignment="1" applyProtection="1">
      <alignment horizontal="center"/>
    </xf>
    <xf numFmtId="0" fontId="2" fillId="0" borderId="0" xfId="0" applyFont="1" applyAlignment="1" applyProtection="1">
      <alignment horizontal="left"/>
    </xf>
    <xf numFmtId="44" fontId="0" fillId="0" borderId="0" xfId="1" applyFont="1" applyBorder="1" applyProtection="1"/>
    <xf numFmtId="0" fontId="0" fillId="0" borderId="0" xfId="0" applyBorder="1" applyAlignment="1" applyProtection="1">
      <alignment horizontal="left" wrapText="1"/>
    </xf>
    <xf numFmtId="164" fontId="0" fillId="0" borderId="0" xfId="0" applyNumberFormat="1" applyAlignment="1" applyProtection="1">
      <alignment horizontal="right"/>
    </xf>
    <xf numFmtId="0" fontId="2" fillId="5" borderId="19" xfId="0" applyFont="1" applyFill="1" applyBorder="1" applyAlignment="1" applyProtection="1">
      <alignment horizontal="center"/>
    </xf>
    <xf numFmtId="0" fontId="2" fillId="0" borderId="0" xfId="0" applyFont="1" applyBorder="1" applyAlignment="1" applyProtection="1">
      <alignment horizontal="center" wrapText="1"/>
    </xf>
    <xf numFmtId="164" fontId="2" fillId="0" borderId="0" xfId="0" applyNumberFormat="1" applyFont="1" applyFill="1" applyBorder="1" applyAlignment="1" applyProtection="1">
      <alignment horizontal="right"/>
    </xf>
    <xf numFmtId="44" fontId="0" fillId="0" borderId="0" xfId="1" applyFont="1" applyFill="1" applyBorder="1" applyProtection="1"/>
    <xf numFmtId="0" fontId="0" fillId="0" borderId="0" xfId="0" applyAlignment="1" applyProtection="1">
      <alignment horizontal="left" wrapText="1"/>
    </xf>
    <xf numFmtId="0" fontId="0" fillId="0" borderId="0" xfId="0" applyFill="1" applyBorder="1" applyProtection="1"/>
    <xf numFmtId="0" fontId="2" fillId="0" borderId="0" xfId="0" applyFont="1" applyFill="1" applyBorder="1" applyAlignment="1" applyProtection="1">
      <alignment horizontal="left"/>
    </xf>
    <xf numFmtId="0" fontId="0" fillId="0" borderId="0" xfId="0" applyFill="1" applyBorder="1" applyAlignment="1" applyProtection="1">
      <alignment horizont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left" vertical="center"/>
    </xf>
    <xf numFmtId="0" fontId="0" fillId="0" borderId="0" xfId="0" applyFill="1" applyBorder="1" applyAlignment="1" applyProtection="1">
      <alignment vertical="center"/>
    </xf>
    <xf numFmtId="0" fontId="0" fillId="0" borderId="0" xfId="0" applyFill="1" applyBorder="1" applyAlignment="1" applyProtection="1">
      <alignment horizontal="center" vertical="center"/>
    </xf>
    <xf numFmtId="0" fontId="0" fillId="0" borderId="0" xfId="0" applyFill="1" applyBorder="1" applyAlignment="1" applyProtection="1">
      <alignment horizontal="left" vertical="center"/>
    </xf>
    <xf numFmtId="0" fontId="2" fillId="0" borderId="0" xfId="0" applyFont="1" applyFill="1" applyBorder="1" applyAlignment="1" applyProtection="1">
      <alignment vertical="center" wrapText="1"/>
    </xf>
    <xf numFmtId="0" fontId="0" fillId="0" borderId="0" xfId="0" applyAlignment="1" applyProtection="1">
      <alignment wrapText="1"/>
    </xf>
    <xf numFmtId="0" fontId="3" fillId="2" borderId="0" xfId="0" applyFont="1" applyFill="1" applyAlignment="1" applyProtection="1"/>
    <xf numFmtId="0" fontId="2" fillId="3" borderId="7" xfId="0" applyFont="1" applyFill="1" applyBorder="1" applyAlignment="1">
      <alignment wrapText="1"/>
    </xf>
    <xf numFmtId="0" fontId="0" fillId="6" borderId="7" xfId="0" applyFill="1" applyBorder="1" applyAlignment="1" applyProtection="1">
      <alignment horizontal="left" vertical="center" wrapText="1"/>
    </xf>
    <xf numFmtId="0" fontId="0" fillId="7" borderId="7" xfId="0" applyFill="1" applyBorder="1" applyAlignment="1" applyProtection="1">
      <alignment horizontal="left" vertical="center" wrapText="1"/>
    </xf>
    <xf numFmtId="0" fontId="6" fillId="7" borderId="10" xfId="0" applyFont="1" applyFill="1" applyBorder="1" applyAlignment="1" applyProtection="1">
      <alignment horizontal="left" vertical="center" wrapText="1"/>
    </xf>
    <xf numFmtId="0" fontId="6" fillId="7" borderId="9" xfId="0" applyFont="1" applyFill="1" applyBorder="1" applyAlignment="1" applyProtection="1">
      <alignment horizontal="left" vertical="center" wrapText="1"/>
    </xf>
    <xf numFmtId="0" fontId="6" fillId="7" borderId="8" xfId="0" applyFont="1" applyFill="1" applyBorder="1" applyAlignment="1" applyProtection="1">
      <alignment horizontal="left" vertical="center" wrapText="1"/>
    </xf>
    <xf numFmtId="0" fontId="0" fillId="7" borderId="7"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7" fillId="0" borderId="3" xfId="0" applyFont="1" applyBorder="1" applyAlignment="1" applyProtection="1">
      <alignment horizontal="center"/>
    </xf>
    <xf numFmtId="0" fontId="7" fillId="0" borderId="2" xfId="0" applyFont="1" applyBorder="1" applyAlignment="1" applyProtection="1">
      <alignment horizontal="center"/>
    </xf>
    <xf numFmtId="0" fontId="7" fillId="0" borderId="1" xfId="0" applyFont="1" applyBorder="1" applyAlignment="1" applyProtection="1">
      <alignment horizontal="center"/>
    </xf>
    <xf numFmtId="0" fontId="5" fillId="0" borderId="3" xfId="0" applyFont="1" applyBorder="1" applyAlignment="1" applyProtection="1">
      <alignment horizontal="center" wrapText="1"/>
    </xf>
    <xf numFmtId="0" fontId="5" fillId="0" borderId="2" xfId="0" applyFont="1" applyBorder="1" applyAlignment="1" applyProtection="1">
      <alignment horizontal="center" wrapText="1"/>
    </xf>
    <xf numFmtId="0" fontId="5" fillId="0" borderId="1" xfId="0" applyFont="1" applyBorder="1" applyAlignment="1" applyProtection="1">
      <alignment horizontal="center" wrapText="1"/>
    </xf>
    <xf numFmtId="0" fontId="3" fillId="0" borderId="7" xfId="0" applyFont="1" applyBorder="1" applyAlignment="1" applyProtection="1">
      <alignment horizontal="left" wrapText="1"/>
      <protection locked="0"/>
    </xf>
    <xf numFmtId="0" fontId="6" fillId="0" borderId="21" xfId="0" applyFont="1" applyBorder="1" applyAlignment="1" applyProtection="1">
      <alignment horizontal="left" wrapText="1"/>
    </xf>
    <xf numFmtId="0" fontId="3" fillId="0" borderId="10" xfId="0" applyFont="1" applyBorder="1" applyAlignment="1" applyProtection="1">
      <alignment horizontal="left" wrapText="1"/>
      <protection locked="0"/>
    </xf>
    <xf numFmtId="0" fontId="3" fillId="0" borderId="9" xfId="0" applyFont="1" applyBorder="1" applyAlignment="1" applyProtection="1">
      <alignment horizontal="left" wrapText="1"/>
      <protection locked="0"/>
    </xf>
    <xf numFmtId="0" fontId="3" fillId="0" borderId="8" xfId="0" applyFont="1" applyBorder="1" applyAlignment="1" applyProtection="1">
      <alignment horizontal="left" wrapText="1"/>
      <protection locked="0"/>
    </xf>
    <xf numFmtId="0" fontId="0" fillId="7" borderId="10" xfId="0" applyFill="1" applyBorder="1" applyAlignment="1" applyProtection="1">
      <alignment horizontal="left" vertical="center" wrapText="1"/>
    </xf>
    <xf numFmtId="0" fontId="0" fillId="7" borderId="9" xfId="0" applyFill="1" applyBorder="1" applyAlignment="1" applyProtection="1">
      <alignment horizontal="left" vertical="center" wrapText="1"/>
    </xf>
    <xf numFmtId="0" fontId="0" fillId="7" borderId="8" xfId="0" applyFill="1" applyBorder="1" applyAlignment="1" applyProtection="1">
      <alignment horizontal="left" vertical="center" wrapText="1"/>
    </xf>
    <xf numFmtId="0" fontId="6" fillId="6" borderId="10" xfId="0" applyFont="1" applyFill="1" applyBorder="1" applyAlignment="1" applyProtection="1">
      <alignment horizontal="left" vertical="center" wrapText="1"/>
    </xf>
    <xf numFmtId="0" fontId="6" fillId="6" borderId="9" xfId="0" applyFont="1" applyFill="1" applyBorder="1" applyAlignment="1" applyProtection="1">
      <alignment horizontal="left" vertical="center" wrapText="1"/>
    </xf>
    <xf numFmtId="0" fontId="6" fillId="6" borderId="8" xfId="0" applyFont="1" applyFill="1" applyBorder="1" applyAlignment="1" applyProtection="1">
      <alignment horizontal="left" vertical="center" wrapText="1"/>
    </xf>
    <xf numFmtId="0" fontId="6" fillId="6" borderId="7" xfId="0" applyFont="1" applyFill="1" applyBorder="1" applyAlignment="1" applyProtection="1">
      <alignment horizontal="left" vertical="center" wrapText="1"/>
    </xf>
    <xf numFmtId="0" fontId="2" fillId="4" borderId="7" xfId="0" applyFont="1" applyFill="1" applyBorder="1" applyAlignment="1" applyProtection="1">
      <alignment horizontal="center"/>
    </xf>
    <xf numFmtId="0" fontId="0" fillId="6" borderId="10" xfId="0" applyFont="1" applyFill="1" applyBorder="1" applyAlignment="1" applyProtection="1">
      <alignment horizontal="left" vertical="center" wrapText="1"/>
    </xf>
    <xf numFmtId="0" fontId="0" fillId="6" borderId="9" xfId="0" applyFont="1" applyFill="1" applyBorder="1" applyAlignment="1" applyProtection="1">
      <alignment horizontal="left" vertical="center" wrapText="1"/>
    </xf>
    <xf numFmtId="0" fontId="0" fillId="6" borderId="8" xfId="0" applyFont="1" applyFill="1" applyBorder="1" applyAlignment="1" applyProtection="1">
      <alignment horizontal="left" vertical="center" wrapText="1"/>
    </xf>
    <xf numFmtId="0" fontId="2" fillId="4" borderId="7" xfId="0" applyFont="1" applyFill="1" applyBorder="1" applyAlignment="1" applyProtection="1">
      <alignment horizontal="center" vertical="center"/>
    </xf>
    <xf numFmtId="0" fontId="2" fillId="4" borderId="12" xfId="0" applyFont="1" applyFill="1" applyBorder="1" applyAlignment="1" applyProtection="1">
      <alignment horizontal="center"/>
    </xf>
    <xf numFmtId="0" fontId="6" fillId="7" borderId="12" xfId="0" applyFont="1" applyFill="1" applyBorder="1" applyAlignment="1" applyProtection="1">
      <alignment horizontal="left" vertical="center" wrapText="1"/>
    </xf>
    <xf numFmtId="0" fontId="0" fillId="7" borderId="10" xfId="0" applyFont="1" applyFill="1" applyBorder="1" applyAlignment="1" applyProtection="1">
      <alignment horizontal="left" vertical="center" wrapText="1"/>
    </xf>
    <xf numFmtId="0" fontId="0" fillId="7" borderId="9" xfId="0" applyFont="1" applyFill="1" applyBorder="1" applyAlignment="1" applyProtection="1">
      <alignment horizontal="left" vertical="center" wrapText="1"/>
    </xf>
    <xf numFmtId="0" fontId="0" fillId="7" borderId="8" xfId="0" applyFont="1" applyFill="1" applyBorder="1" applyAlignment="1" applyProtection="1">
      <alignment horizontal="left" vertical="center" wrapText="1"/>
    </xf>
    <xf numFmtId="0" fontId="0" fillId="6" borderId="7" xfId="0" applyFont="1" applyFill="1" applyBorder="1" applyAlignment="1" applyProtection="1">
      <alignment horizontal="left" vertical="center" wrapText="1"/>
    </xf>
    <xf numFmtId="0" fontId="2" fillId="4" borderId="9" xfId="0" applyFont="1" applyFill="1" applyBorder="1" applyAlignment="1" applyProtection="1">
      <alignment horizontal="left" vertical="center"/>
    </xf>
    <xf numFmtId="0" fontId="2" fillId="4" borderId="8" xfId="0" applyFont="1" applyFill="1" applyBorder="1" applyAlignment="1" applyProtection="1">
      <alignment horizontal="left" vertical="center"/>
    </xf>
    <xf numFmtId="0" fontId="2" fillId="4" borderId="20" xfId="0" applyFont="1" applyFill="1" applyBorder="1" applyAlignment="1" applyProtection="1">
      <alignment horizontal="left" vertical="center" wrapText="1"/>
    </xf>
    <xf numFmtId="0" fontId="2" fillId="4" borderId="5" xfId="0" applyFont="1" applyFill="1" applyBorder="1" applyAlignment="1" applyProtection="1">
      <alignment horizontal="left" vertical="center" wrapText="1"/>
    </xf>
    <xf numFmtId="0" fontId="0" fillId="6" borderId="10" xfId="0" applyFill="1" applyBorder="1" applyAlignment="1" applyProtection="1">
      <alignment horizontal="left" vertical="center" wrapText="1"/>
    </xf>
    <xf numFmtId="0" fontId="0" fillId="6" borderId="9" xfId="0" applyFill="1" applyBorder="1" applyAlignment="1" applyProtection="1">
      <alignment horizontal="left" vertical="center" wrapText="1"/>
    </xf>
    <xf numFmtId="0" fontId="0" fillId="6" borderId="8" xfId="0" applyFill="1" applyBorder="1" applyAlignment="1" applyProtection="1">
      <alignment horizontal="left" vertical="center" wrapText="1"/>
    </xf>
    <xf numFmtId="0" fontId="6" fillId="7" borderId="17" xfId="0" applyFont="1" applyFill="1" applyBorder="1" applyAlignment="1" applyProtection="1">
      <alignment horizontal="left" vertical="center"/>
    </xf>
    <xf numFmtId="0" fontId="6" fillId="7" borderId="14" xfId="0" applyFont="1" applyFill="1" applyBorder="1" applyAlignment="1" applyProtection="1">
      <alignment horizontal="left" vertical="center"/>
    </xf>
    <xf numFmtId="0" fontId="6" fillId="7" borderId="18" xfId="0" applyFont="1" applyFill="1" applyBorder="1" applyAlignment="1" applyProtection="1">
      <alignment horizontal="left" vertical="center"/>
    </xf>
    <xf numFmtId="0" fontId="6" fillId="6" borderId="17" xfId="0" applyFont="1" applyFill="1" applyBorder="1" applyAlignment="1" applyProtection="1">
      <alignment horizontal="left" vertical="center"/>
    </xf>
    <xf numFmtId="0" fontId="6" fillId="6" borderId="14" xfId="0" applyFont="1" applyFill="1" applyBorder="1" applyAlignment="1" applyProtection="1">
      <alignment horizontal="left" vertical="center"/>
    </xf>
    <xf numFmtId="0" fontId="6" fillId="6" borderId="18" xfId="0" applyFont="1" applyFill="1" applyBorder="1" applyAlignment="1" applyProtection="1">
      <alignment horizontal="left" vertical="center"/>
    </xf>
    <xf numFmtId="0" fontId="2" fillId="0" borderId="0" xfId="0" applyFont="1" applyAlignment="1" applyProtection="1">
      <alignment horizontal="left" wrapText="1"/>
    </xf>
    <xf numFmtId="0" fontId="2" fillId="0" borderId="0" xfId="0" applyFont="1" applyAlignment="1" applyProtection="1">
      <alignment horizontal="left" wrapText="1"/>
      <protection locked="0"/>
    </xf>
    <xf numFmtId="0" fontId="0" fillId="6" borderId="17" xfId="0" applyFill="1" applyBorder="1" applyAlignment="1" applyProtection="1">
      <alignment horizontal="left" vertical="center"/>
    </xf>
    <xf numFmtId="0" fontId="0" fillId="6" borderId="14" xfId="0" applyFill="1" applyBorder="1" applyAlignment="1" applyProtection="1">
      <alignment horizontal="left" vertical="center"/>
    </xf>
    <xf numFmtId="0" fontId="0" fillId="6" borderId="18" xfId="0" applyFill="1" applyBorder="1" applyAlignment="1" applyProtection="1">
      <alignment horizontal="left" vertical="center"/>
    </xf>
    <xf numFmtId="0" fontId="0" fillId="6" borderId="7" xfId="0" applyFill="1" applyBorder="1" applyAlignment="1" applyProtection="1">
      <alignment horizontal="left" vertical="center"/>
    </xf>
    <xf numFmtId="0" fontId="0" fillId="7" borderId="17" xfId="0" applyFill="1" applyBorder="1" applyAlignment="1" applyProtection="1">
      <alignment horizontal="left" vertical="center"/>
    </xf>
    <xf numFmtId="0" fontId="0" fillId="7" borderId="14" xfId="0" applyFill="1" applyBorder="1" applyAlignment="1" applyProtection="1">
      <alignment horizontal="left" vertical="center"/>
    </xf>
    <xf numFmtId="0" fontId="0" fillId="7" borderId="18" xfId="0" applyFill="1" applyBorder="1" applyAlignment="1" applyProtection="1">
      <alignment horizontal="left" vertical="center"/>
    </xf>
    <xf numFmtId="0" fontId="2" fillId="4" borderId="7" xfId="0" applyFont="1" applyFill="1" applyBorder="1" applyAlignment="1" applyProtection="1">
      <alignment horizontal="left" vertical="center" wrapText="1"/>
    </xf>
    <xf numFmtId="0" fontId="2" fillId="4" borderId="7" xfId="0" applyFont="1" applyFill="1" applyBorder="1" applyAlignment="1" applyProtection="1">
      <alignment horizontal="left" vertical="center"/>
    </xf>
    <xf numFmtId="0" fontId="0" fillId="7" borderId="7" xfId="0" applyFill="1" applyBorder="1" applyAlignment="1" applyProtection="1">
      <alignment horizontal="left" vertical="center"/>
    </xf>
    <xf numFmtId="0" fontId="3" fillId="3" borderId="7" xfId="0" applyFont="1" applyFill="1" applyBorder="1" applyAlignment="1">
      <alignment horizontal="left"/>
    </xf>
    <xf numFmtId="0" fontId="7" fillId="4" borderId="7" xfId="0" applyFont="1" applyFill="1" applyBorder="1" applyAlignment="1">
      <alignment horizontal="center"/>
    </xf>
    <xf numFmtId="0" fontId="3" fillId="6" borderId="10" xfId="0" applyFont="1" applyFill="1" applyBorder="1" applyAlignment="1">
      <alignment horizontal="left"/>
    </xf>
    <xf numFmtId="0" fontId="3" fillId="6" borderId="9" xfId="0" applyFont="1" applyFill="1" applyBorder="1" applyAlignment="1">
      <alignment horizontal="left"/>
    </xf>
    <xf numFmtId="0" fontId="3" fillId="6" borderId="8" xfId="0" applyFont="1" applyFill="1" applyBorder="1" applyAlignment="1">
      <alignment horizontal="left"/>
    </xf>
    <xf numFmtId="0" fontId="3" fillId="7" borderId="10" xfId="0" applyFont="1" applyFill="1" applyBorder="1" applyAlignment="1">
      <alignment horizontal="left"/>
    </xf>
    <xf numFmtId="0" fontId="3" fillId="7" borderId="9" xfId="0" applyFont="1" applyFill="1" applyBorder="1" applyAlignment="1">
      <alignment horizontal="left"/>
    </xf>
    <xf numFmtId="0" fontId="3" fillId="7" borderId="8" xfId="0" applyFont="1" applyFill="1" applyBorder="1" applyAlignment="1">
      <alignment horizontal="left"/>
    </xf>
    <xf numFmtId="0" fontId="3" fillId="3" borderId="10" xfId="0" applyFont="1" applyFill="1" applyBorder="1" applyAlignment="1">
      <alignment horizontal="center"/>
    </xf>
    <xf numFmtId="0" fontId="3" fillId="3" borderId="9" xfId="0" applyFont="1" applyFill="1" applyBorder="1" applyAlignment="1">
      <alignment horizontal="center"/>
    </xf>
    <xf numFmtId="0" fontId="3" fillId="3" borderId="8"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F868B-437F-4578-98E5-630E4B8326AB}">
  <sheetPr>
    <tabColor rgb="FFFFFF00"/>
    <pageSetUpPr fitToPage="1"/>
  </sheetPr>
  <dimension ref="A1:N146"/>
  <sheetViews>
    <sheetView tabSelected="1" zoomScale="110" zoomScaleNormal="110" workbookViewId="0">
      <selection activeCell="A2" sqref="A2:H2"/>
    </sheetView>
  </sheetViews>
  <sheetFormatPr defaultColWidth="9.109375" defaultRowHeight="14.4" x14ac:dyDescent="0.3"/>
  <cols>
    <col min="1" max="5" width="9.109375" style="88"/>
    <col min="6" max="6" width="6" style="88" customWidth="1"/>
    <col min="7" max="9" width="9.109375" style="88"/>
    <col min="10" max="10" width="21.6640625" style="88" customWidth="1"/>
    <col min="11" max="12" width="19.33203125" style="88" customWidth="1"/>
    <col min="13" max="13" width="26.5546875" style="88" customWidth="1"/>
    <col min="14" max="14" width="12.33203125" style="88" bestFit="1" customWidth="1"/>
    <col min="15" max="16384" width="9.109375" style="18"/>
  </cols>
  <sheetData>
    <row r="1" spans="1:14" ht="15" customHeight="1" x14ac:dyDescent="0.3">
      <c r="A1" s="166" t="s">
        <v>7</v>
      </c>
      <c r="B1" s="166"/>
      <c r="C1" s="166"/>
      <c r="D1" s="166"/>
      <c r="E1" s="166"/>
      <c r="F1" s="166"/>
      <c r="G1" s="166"/>
      <c r="H1" s="166"/>
      <c r="M1" s="89"/>
    </row>
    <row r="2" spans="1:14" ht="33" customHeight="1" x14ac:dyDescent="0.3">
      <c r="A2" s="167" t="s">
        <v>138</v>
      </c>
      <c r="B2" s="167"/>
      <c r="C2" s="167"/>
      <c r="D2" s="167"/>
      <c r="E2" s="167"/>
      <c r="F2" s="167"/>
      <c r="G2" s="167"/>
      <c r="H2" s="167"/>
      <c r="M2" s="89"/>
    </row>
    <row r="3" spans="1:14" x14ac:dyDescent="0.3">
      <c r="B3" s="114"/>
      <c r="C3" s="114"/>
      <c r="D3" s="114"/>
      <c r="E3" s="114"/>
      <c r="F3" s="114"/>
      <c r="G3" s="114"/>
      <c r="H3" s="114"/>
      <c r="M3" s="89"/>
    </row>
    <row r="4" spans="1:14" ht="15" customHeight="1" x14ac:dyDescent="0.3">
      <c r="A4" s="130" t="s">
        <v>8</v>
      </c>
      <c r="B4" s="130"/>
      <c r="C4" s="130"/>
      <c r="D4" s="130"/>
      <c r="E4" s="130"/>
      <c r="F4" s="130"/>
      <c r="G4" s="130"/>
      <c r="H4" s="130"/>
      <c r="M4" s="89"/>
    </row>
    <row r="5" spans="1:14" ht="15.6" x14ac:dyDescent="0.3">
      <c r="A5" s="132" t="s">
        <v>9</v>
      </c>
      <c r="B5" s="133"/>
      <c r="C5" s="133"/>
      <c r="D5" s="133"/>
      <c r="E5" s="133"/>
      <c r="F5" s="133"/>
      <c r="G5" s="133"/>
      <c r="H5" s="134"/>
      <c r="M5" s="89"/>
    </row>
    <row r="6" spans="1:14" ht="26.25" customHeight="1" x14ac:dyDescent="0.4">
      <c r="A6" s="87" t="s">
        <v>6</v>
      </c>
      <c r="B6" s="87"/>
      <c r="C6" s="87"/>
      <c r="D6" s="87"/>
      <c r="E6" s="87"/>
      <c r="F6" s="87"/>
      <c r="G6" s="87"/>
      <c r="M6" s="89"/>
    </row>
    <row r="7" spans="1:14" ht="15" customHeight="1" x14ac:dyDescent="0.3">
      <c r="A7" s="115" t="s">
        <v>106</v>
      </c>
      <c r="B7" s="115"/>
      <c r="C7" s="115"/>
      <c r="D7" s="115"/>
      <c r="E7" s="115"/>
      <c r="F7" s="115"/>
      <c r="G7" s="115"/>
      <c r="H7" s="115"/>
      <c r="I7" s="115"/>
      <c r="J7" s="115"/>
      <c r="K7" s="115"/>
      <c r="L7" s="115"/>
      <c r="M7" s="115"/>
      <c r="N7" s="115"/>
    </row>
    <row r="8" spans="1:14" ht="15.75" customHeight="1" thickBot="1" x14ac:dyDescent="0.35">
      <c r="A8" s="131" t="s">
        <v>19</v>
      </c>
      <c r="B8" s="131"/>
      <c r="C8" s="131"/>
      <c r="D8" s="131"/>
      <c r="E8" s="131"/>
      <c r="F8" s="131"/>
      <c r="G8" s="131"/>
      <c r="H8" s="131"/>
      <c r="I8" s="131"/>
      <c r="J8" s="131"/>
      <c r="K8" s="131"/>
      <c r="L8" s="131"/>
      <c r="M8" s="131"/>
      <c r="N8" s="131"/>
    </row>
    <row r="9" spans="1:14" ht="16.5" customHeight="1" thickBot="1" x14ac:dyDescent="0.4">
      <c r="A9" s="127" t="s">
        <v>18</v>
      </c>
      <c r="B9" s="128"/>
      <c r="C9" s="128"/>
      <c r="D9" s="128"/>
      <c r="E9" s="128"/>
      <c r="F9" s="128"/>
      <c r="G9" s="128"/>
      <c r="H9" s="128"/>
      <c r="I9" s="128"/>
      <c r="J9" s="128"/>
      <c r="K9" s="128"/>
      <c r="L9" s="128"/>
      <c r="M9" s="128"/>
      <c r="N9" s="129"/>
    </row>
    <row r="10" spans="1:14" ht="15" thickBot="1" x14ac:dyDescent="0.35">
      <c r="A10" s="90" t="s">
        <v>28</v>
      </c>
      <c r="B10" s="91" t="s">
        <v>10</v>
      </c>
      <c r="C10" s="92"/>
      <c r="D10" s="93"/>
      <c r="E10" s="93"/>
      <c r="F10" s="93"/>
      <c r="G10" s="93"/>
      <c r="H10" s="93"/>
      <c r="I10" s="93"/>
      <c r="J10" s="94"/>
      <c r="K10" s="82" t="s">
        <v>4</v>
      </c>
      <c r="L10" s="95" t="s">
        <v>3</v>
      </c>
      <c r="M10" s="83" t="s">
        <v>2</v>
      </c>
      <c r="N10" s="84" t="s">
        <v>1</v>
      </c>
    </row>
    <row r="11" spans="1:14" ht="36.75" customHeight="1" thickBot="1" x14ac:dyDescent="0.35">
      <c r="A11" s="85" t="s">
        <v>35</v>
      </c>
      <c r="B11" s="117" t="s">
        <v>38</v>
      </c>
      <c r="C11" s="117"/>
      <c r="D11" s="117"/>
      <c r="E11" s="117"/>
      <c r="F11" s="117"/>
      <c r="G11" s="117"/>
      <c r="H11" s="117"/>
      <c r="I11" s="117"/>
      <c r="J11" s="117"/>
      <c r="K11" s="58" t="s">
        <v>0</v>
      </c>
      <c r="L11" s="19">
        <v>0</v>
      </c>
      <c r="M11" s="37" t="s">
        <v>5</v>
      </c>
      <c r="N11" s="38">
        <f>SUM(L11)</f>
        <v>0</v>
      </c>
    </row>
    <row r="12" spans="1:14" ht="36.75" customHeight="1" thickBot="1" x14ac:dyDescent="0.35">
      <c r="A12" s="86" t="s">
        <v>30</v>
      </c>
      <c r="B12" s="135" t="s">
        <v>39</v>
      </c>
      <c r="C12" s="136"/>
      <c r="D12" s="136"/>
      <c r="E12" s="136"/>
      <c r="F12" s="136"/>
      <c r="G12" s="136"/>
      <c r="H12" s="136"/>
      <c r="I12" s="136"/>
      <c r="J12" s="137"/>
      <c r="K12" s="58" t="s">
        <v>0</v>
      </c>
      <c r="L12" s="20">
        <v>0</v>
      </c>
      <c r="M12" s="37" t="s">
        <v>5</v>
      </c>
      <c r="N12" s="38">
        <f>SUM(L12)</f>
        <v>0</v>
      </c>
    </row>
    <row r="13" spans="1:14" ht="15" thickBot="1" x14ac:dyDescent="0.35">
      <c r="A13" s="153" t="s">
        <v>11</v>
      </c>
      <c r="B13" s="153"/>
      <c r="C13" s="153"/>
      <c r="D13" s="153"/>
      <c r="E13" s="153"/>
      <c r="F13" s="153"/>
      <c r="G13" s="153"/>
      <c r="H13" s="153"/>
      <c r="I13" s="153"/>
      <c r="J13" s="154"/>
      <c r="K13" s="45"/>
      <c r="L13" s="21"/>
      <c r="M13" s="39"/>
      <c r="N13" s="39"/>
    </row>
    <row r="14" spans="1:14" ht="71.25" customHeight="1" thickBot="1" x14ac:dyDescent="0.35">
      <c r="A14" s="85" t="s">
        <v>35</v>
      </c>
      <c r="B14" s="117" t="s">
        <v>61</v>
      </c>
      <c r="C14" s="117"/>
      <c r="D14" s="117"/>
      <c r="E14" s="117"/>
      <c r="F14" s="117"/>
      <c r="G14" s="117"/>
      <c r="H14" s="117"/>
      <c r="I14" s="117"/>
      <c r="J14" s="117"/>
      <c r="K14" s="58" t="s">
        <v>0</v>
      </c>
      <c r="L14" s="19">
        <v>0</v>
      </c>
      <c r="M14" s="37" t="s">
        <v>5</v>
      </c>
      <c r="N14" s="40">
        <f>SUM(L14)</f>
        <v>0</v>
      </c>
    </row>
    <row r="15" spans="1:14" ht="67.5" customHeight="1" thickBot="1" x14ac:dyDescent="0.35">
      <c r="A15" s="86" t="s">
        <v>30</v>
      </c>
      <c r="B15" s="118" t="s">
        <v>62</v>
      </c>
      <c r="C15" s="118"/>
      <c r="D15" s="118"/>
      <c r="E15" s="118"/>
      <c r="F15" s="118"/>
      <c r="G15" s="118"/>
      <c r="H15" s="118"/>
      <c r="I15" s="118"/>
      <c r="J15" s="118"/>
      <c r="K15" s="58" t="s">
        <v>0</v>
      </c>
      <c r="L15" s="20">
        <v>0</v>
      </c>
      <c r="M15" s="37" t="s">
        <v>5</v>
      </c>
      <c r="N15" s="40">
        <f>SUM(L15)</f>
        <v>0</v>
      </c>
    </row>
    <row r="16" spans="1:14" ht="15" thickBot="1" x14ac:dyDescent="0.35">
      <c r="A16" s="176" t="s">
        <v>12</v>
      </c>
      <c r="B16" s="176"/>
      <c r="C16" s="176"/>
      <c r="D16" s="176"/>
      <c r="E16" s="176"/>
      <c r="F16" s="176"/>
      <c r="G16" s="176"/>
      <c r="H16" s="176"/>
      <c r="I16" s="176"/>
      <c r="J16" s="176"/>
      <c r="K16" s="45"/>
      <c r="L16" s="21"/>
      <c r="M16" s="39"/>
      <c r="N16" s="39"/>
    </row>
    <row r="17" spans="1:14" ht="43.5" customHeight="1" thickBot="1" x14ac:dyDescent="0.35">
      <c r="A17" s="85" t="s">
        <v>35</v>
      </c>
      <c r="B17" s="157" t="s">
        <v>36</v>
      </c>
      <c r="C17" s="158"/>
      <c r="D17" s="158"/>
      <c r="E17" s="158"/>
      <c r="F17" s="158"/>
      <c r="G17" s="158"/>
      <c r="H17" s="158"/>
      <c r="I17" s="158"/>
      <c r="J17" s="159"/>
      <c r="K17" s="59" t="s">
        <v>0</v>
      </c>
      <c r="L17" s="19">
        <v>0</v>
      </c>
      <c r="M17" s="41" t="s">
        <v>5</v>
      </c>
      <c r="N17" s="40">
        <f>SUM(L17)</f>
        <v>0</v>
      </c>
    </row>
    <row r="18" spans="1:14" ht="43.5" customHeight="1" thickBot="1" x14ac:dyDescent="0.35">
      <c r="A18" s="60" t="s">
        <v>30</v>
      </c>
      <c r="B18" s="135" t="s">
        <v>37</v>
      </c>
      <c r="C18" s="136"/>
      <c r="D18" s="136"/>
      <c r="E18" s="136"/>
      <c r="F18" s="136"/>
      <c r="G18" s="136"/>
      <c r="H18" s="136"/>
      <c r="I18" s="136"/>
      <c r="J18" s="137"/>
      <c r="K18" s="58" t="s">
        <v>0</v>
      </c>
      <c r="L18" s="20">
        <v>0</v>
      </c>
      <c r="M18" s="37" t="s">
        <v>5</v>
      </c>
      <c r="N18" s="40">
        <f>SUM(L18)</f>
        <v>0</v>
      </c>
    </row>
    <row r="19" spans="1:14" ht="15" thickBot="1" x14ac:dyDescent="0.35">
      <c r="A19" s="176" t="s">
        <v>42</v>
      </c>
      <c r="B19" s="176"/>
      <c r="C19" s="176"/>
      <c r="D19" s="176"/>
      <c r="E19" s="176"/>
      <c r="F19" s="176"/>
      <c r="G19" s="176"/>
      <c r="H19" s="176"/>
      <c r="I19" s="176"/>
      <c r="J19" s="176"/>
      <c r="K19" s="61"/>
      <c r="L19" s="21"/>
      <c r="M19" s="42"/>
      <c r="N19" s="43"/>
    </row>
    <row r="20" spans="1:14" ht="24.75" customHeight="1" thickBot="1" x14ac:dyDescent="0.35">
      <c r="A20" s="85" t="s">
        <v>35</v>
      </c>
      <c r="B20" s="171" t="s">
        <v>41</v>
      </c>
      <c r="C20" s="171"/>
      <c r="D20" s="171"/>
      <c r="E20" s="171"/>
      <c r="F20" s="171"/>
      <c r="G20" s="171"/>
      <c r="H20" s="171"/>
      <c r="I20" s="171"/>
      <c r="J20" s="171"/>
      <c r="K20" s="62" t="s">
        <v>0</v>
      </c>
      <c r="L20" s="19">
        <v>0</v>
      </c>
      <c r="M20" s="37" t="s">
        <v>5</v>
      </c>
      <c r="N20" s="44">
        <f>SUM(L20)</f>
        <v>0</v>
      </c>
    </row>
    <row r="21" spans="1:14" ht="24.75" customHeight="1" thickBot="1" x14ac:dyDescent="0.35">
      <c r="A21" s="60" t="s">
        <v>30</v>
      </c>
      <c r="B21" s="177" t="s">
        <v>40</v>
      </c>
      <c r="C21" s="177"/>
      <c r="D21" s="177"/>
      <c r="E21" s="177"/>
      <c r="F21" s="177"/>
      <c r="G21" s="177"/>
      <c r="H21" s="177"/>
      <c r="I21" s="177"/>
      <c r="J21" s="177"/>
      <c r="K21" s="62" t="s">
        <v>0</v>
      </c>
      <c r="L21" s="20">
        <v>0</v>
      </c>
      <c r="M21" s="37" t="s">
        <v>5</v>
      </c>
      <c r="N21" s="44">
        <f>SUM(L21)</f>
        <v>0</v>
      </c>
    </row>
    <row r="22" spans="1:14" ht="24.75" customHeight="1" thickBot="1" x14ac:dyDescent="0.35">
      <c r="A22" s="176" t="s">
        <v>15</v>
      </c>
      <c r="B22" s="176"/>
      <c r="C22" s="176"/>
      <c r="D22" s="176"/>
      <c r="E22" s="176"/>
      <c r="F22" s="176"/>
      <c r="G22" s="176"/>
      <c r="H22" s="176"/>
      <c r="I22" s="176"/>
      <c r="J22" s="176"/>
      <c r="K22" s="63"/>
      <c r="L22" s="22"/>
      <c r="M22" s="45"/>
      <c r="N22" s="46"/>
    </row>
    <row r="23" spans="1:14" ht="24.75" customHeight="1" thickBot="1" x14ac:dyDescent="0.35">
      <c r="A23" s="85" t="s">
        <v>35</v>
      </c>
      <c r="B23" s="168" t="s">
        <v>43</v>
      </c>
      <c r="C23" s="169"/>
      <c r="D23" s="169"/>
      <c r="E23" s="169"/>
      <c r="F23" s="169"/>
      <c r="G23" s="169"/>
      <c r="H23" s="169"/>
      <c r="I23" s="169"/>
      <c r="J23" s="170"/>
      <c r="K23" s="64">
        <v>105000</v>
      </c>
      <c r="L23" s="19">
        <v>0</v>
      </c>
      <c r="M23" s="37" t="s">
        <v>16</v>
      </c>
      <c r="N23" s="44">
        <f>K23*L23</f>
        <v>0</v>
      </c>
    </row>
    <row r="24" spans="1:14" ht="24.75" customHeight="1" thickBot="1" x14ac:dyDescent="0.35">
      <c r="A24" s="60" t="s">
        <v>30</v>
      </c>
      <c r="B24" s="172" t="s">
        <v>44</v>
      </c>
      <c r="C24" s="173"/>
      <c r="D24" s="173"/>
      <c r="E24" s="173"/>
      <c r="F24" s="173"/>
      <c r="G24" s="173"/>
      <c r="H24" s="173"/>
      <c r="I24" s="173"/>
      <c r="J24" s="174"/>
      <c r="K24" s="64">
        <v>260000</v>
      </c>
      <c r="L24" s="23">
        <v>0</v>
      </c>
      <c r="M24" s="37" t="s">
        <v>16</v>
      </c>
      <c r="N24" s="44">
        <f>K24*L24</f>
        <v>0</v>
      </c>
    </row>
    <row r="25" spans="1:14" ht="15.75" customHeight="1" thickBot="1" x14ac:dyDescent="0.35">
      <c r="A25" s="155" t="s">
        <v>13</v>
      </c>
      <c r="B25" s="155"/>
      <c r="C25" s="155"/>
      <c r="D25" s="155"/>
      <c r="E25" s="155"/>
      <c r="F25" s="155"/>
      <c r="G25" s="155"/>
      <c r="H25" s="155"/>
      <c r="I25" s="155"/>
      <c r="J25" s="156"/>
      <c r="K25" s="65"/>
      <c r="L25" s="24"/>
      <c r="M25" s="45"/>
      <c r="N25" s="46"/>
    </row>
    <row r="26" spans="1:14" ht="52.5" customHeight="1" thickBot="1" x14ac:dyDescent="0.35">
      <c r="A26" s="85" t="s">
        <v>35</v>
      </c>
      <c r="B26" s="157" t="s">
        <v>46</v>
      </c>
      <c r="C26" s="158"/>
      <c r="D26" s="158"/>
      <c r="E26" s="158"/>
      <c r="F26" s="158"/>
      <c r="G26" s="158"/>
      <c r="H26" s="158"/>
      <c r="I26" s="158"/>
      <c r="J26" s="159"/>
      <c r="K26" s="62">
        <v>1</v>
      </c>
      <c r="L26" s="19">
        <v>0</v>
      </c>
      <c r="M26" s="47" t="s">
        <v>45</v>
      </c>
      <c r="N26" s="40">
        <f>SUM(K26*L26)</f>
        <v>0</v>
      </c>
    </row>
    <row r="27" spans="1:14" ht="52.5" customHeight="1" thickBot="1" x14ac:dyDescent="0.35">
      <c r="A27" s="66" t="s">
        <v>30</v>
      </c>
      <c r="B27" s="135" t="s">
        <v>47</v>
      </c>
      <c r="C27" s="136"/>
      <c r="D27" s="136"/>
      <c r="E27" s="136"/>
      <c r="F27" s="136"/>
      <c r="G27" s="136"/>
      <c r="H27" s="136"/>
      <c r="I27" s="136"/>
      <c r="J27" s="137"/>
      <c r="K27" s="62">
        <v>1</v>
      </c>
      <c r="L27" s="20">
        <v>0</v>
      </c>
      <c r="M27" s="47" t="s">
        <v>45</v>
      </c>
      <c r="N27" s="40">
        <f>SUM(K27*L27)</f>
        <v>0</v>
      </c>
    </row>
    <row r="28" spans="1:14" ht="24.75" customHeight="1" thickBot="1" x14ac:dyDescent="0.35">
      <c r="A28" s="175" t="s">
        <v>14</v>
      </c>
      <c r="B28" s="175"/>
      <c r="C28" s="175"/>
      <c r="D28" s="175"/>
      <c r="E28" s="175"/>
      <c r="F28" s="175"/>
      <c r="G28" s="175"/>
      <c r="H28" s="175"/>
      <c r="I28" s="175"/>
      <c r="J28" s="175"/>
      <c r="K28" s="63"/>
      <c r="L28" s="21"/>
      <c r="M28" s="39"/>
      <c r="N28" s="48"/>
    </row>
    <row r="29" spans="1:14" ht="90" customHeight="1" thickBot="1" x14ac:dyDescent="0.35">
      <c r="A29" s="85" t="s">
        <v>35</v>
      </c>
      <c r="B29" s="157" t="s">
        <v>49</v>
      </c>
      <c r="C29" s="158"/>
      <c r="D29" s="158"/>
      <c r="E29" s="158"/>
      <c r="F29" s="158"/>
      <c r="G29" s="158"/>
      <c r="H29" s="158"/>
      <c r="I29" s="158"/>
      <c r="J29" s="159"/>
      <c r="K29" s="62">
        <v>9</v>
      </c>
      <c r="L29" s="19">
        <v>0</v>
      </c>
      <c r="M29" s="49" t="s">
        <v>50</v>
      </c>
      <c r="N29" s="40">
        <f>K29*L29</f>
        <v>0</v>
      </c>
    </row>
    <row r="30" spans="1:14" ht="78.75" customHeight="1" thickBot="1" x14ac:dyDescent="0.35">
      <c r="A30" s="60" t="s">
        <v>30</v>
      </c>
      <c r="B30" s="135" t="s">
        <v>48</v>
      </c>
      <c r="C30" s="136"/>
      <c r="D30" s="136"/>
      <c r="E30" s="136"/>
      <c r="F30" s="136"/>
      <c r="G30" s="136"/>
      <c r="H30" s="136"/>
      <c r="I30" s="136"/>
      <c r="J30" s="137"/>
      <c r="K30" s="62">
        <v>9</v>
      </c>
      <c r="L30" s="20">
        <v>0</v>
      </c>
      <c r="M30" s="49" t="s">
        <v>50</v>
      </c>
      <c r="N30" s="40">
        <f>K30*L30</f>
        <v>0</v>
      </c>
    </row>
    <row r="31" spans="1:14" ht="21" customHeight="1" thickBot="1" x14ac:dyDescent="0.35">
      <c r="A31" s="153" t="s">
        <v>17</v>
      </c>
      <c r="B31" s="153"/>
      <c r="C31" s="153"/>
      <c r="D31" s="153"/>
      <c r="E31" s="153"/>
      <c r="F31" s="153"/>
      <c r="G31" s="153"/>
      <c r="H31" s="153"/>
      <c r="I31" s="153"/>
      <c r="J31" s="154"/>
      <c r="K31" s="63"/>
      <c r="L31" s="21"/>
      <c r="M31" s="50"/>
      <c r="N31" s="48"/>
    </row>
    <row r="32" spans="1:14" ht="56.25" customHeight="1" thickBot="1" x14ac:dyDescent="0.35">
      <c r="A32" s="85" t="s">
        <v>35</v>
      </c>
      <c r="B32" s="152" t="s">
        <v>51</v>
      </c>
      <c r="C32" s="152"/>
      <c r="D32" s="152"/>
      <c r="E32" s="152"/>
      <c r="F32" s="152"/>
      <c r="G32" s="152"/>
      <c r="H32" s="152"/>
      <c r="I32" s="152"/>
      <c r="J32" s="152"/>
      <c r="K32" s="67">
        <v>14000</v>
      </c>
      <c r="L32" s="19">
        <v>0</v>
      </c>
      <c r="M32" s="49" t="s">
        <v>24</v>
      </c>
      <c r="N32" s="40">
        <f>K32*L32</f>
        <v>0</v>
      </c>
    </row>
    <row r="33" spans="1:14" ht="56.25" customHeight="1" thickBot="1" x14ac:dyDescent="0.35">
      <c r="A33" s="60" t="s">
        <v>30</v>
      </c>
      <c r="B33" s="149" t="s">
        <v>52</v>
      </c>
      <c r="C33" s="150"/>
      <c r="D33" s="150"/>
      <c r="E33" s="150"/>
      <c r="F33" s="150"/>
      <c r="G33" s="150"/>
      <c r="H33" s="150"/>
      <c r="I33" s="150"/>
      <c r="J33" s="151"/>
      <c r="K33" s="67">
        <v>26000</v>
      </c>
      <c r="L33" s="20">
        <v>0</v>
      </c>
      <c r="M33" s="49" t="s">
        <v>24</v>
      </c>
      <c r="N33" s="40">
        <f>K33*L33</f>
        <v>0</v>
      </c>
    </row>
    <row r="34" spans="1:14" ht="30" customHeight="1" thickBot="1" x14ac:dyDescent="0.35">
      <c r="A34" s="155" t="s">
        <v>23</v>
      </c>
      <c r="B34" s="155"/>
      <c r="C34" s="155"/>
      <c r="D34" s="155"/>
      <c r="E34" s="155"/>
      <c r="F34" s="155"/>
      <c r="G34" s="155"/>
      <c r="H34" s="155"/>
      <c r="I34" s="155"/>
      <c r="J34" s="156"/>
      <c r="K34" s="51"/>
      <c r="L34" s="25"/>
      <c r="M34" s="51"/>
      <c r="N34" s="48"/>
    </row>
    <row r="35" spans="1:14" ht="41.25" customHeight="1" thickBot="1" x14ac:dyDescent="0.35">
      <c r="A35" s="85" t="s">
        <v>35</v>
      </c>
      <c r="B35" s="152" t="s">
        <v>58</v>
      </c>
      <c r="C35" s="152"/>
      <c r="D35" s="152"/>
      <c r="E35" s="152"/>
      <c r="F35" s="152"/>
      <c r="G35" s="152"/>
      <c r="H35" s="152"/>
      <c r="I35" s="152"/>
      <c r="J35" s="152"/>
      <c r="K35" s="68">
        <v>5</v>
      </c>
      <c r="L35" s="26">
        <v>0</v>
      </c>
      <c r="M35" s="52" t="s">
        <v>82</v>
      </c>
      <c r="N35" s="40">
        <f t="shared" ref="N35:N41" si="0">K35*L35</f>
        <v>0</v>
      </c>
    </row>
    <row r="36" spans="1:14" ht="38.25" customHeight="1" thickBot="1" x14ac:dyDescent="0.35">
      <c r="A36" s="60" t="s">
        <v>30</v>
      </c>
      <c r="B36" s="122" t="s">
        <v>57</v>
      </c>
      <c r="C36" s="123"/>
      <c r="D36" s="123"/>
      <c r="E36" s="123"/>
      <c r="F36" s="123"/>
      <c r="G36" s="123"/>
      <c r="H36" s="123"/>
      <c r="I36" s="123"/>
      <c r="J36" s="123"/>
      <c r="K36" s="68">
        <v>5</v>
      </c>
      <c r="L36" s="27">
        <v>0</v>
      </c>
      <c r="M36" s="52" t="s">
        <v>82</v>
      </c>
      <c r="N36" s="40">
        <f t="shared" si="0"/>
        <v>0</v>
      </c>
    </row>
    <row r="37" spans="1:14" ht="30" customHeight="1" thickBot="1" x14ac:dyDescent="0.35">
      <c r="A37" s="85" t="s">
        <v>35</v>
      </c>
      <c r="B37" s="152" t="s">
        <v>53</v>
      </c>
      <c r="C37" s="152"/>
      <c r="D37" s="152"/>
      <c r="E37" s="152"/>
      <c r="F37" s="152"/>
      <c r="G37" s="152"/>
      <c r="H37" s="152"/>
      <c r="I37" s="152"/>
      <c r="J37" s="152"/>
      <c r="K37" s="68">
        <v>2</v>
      </c>
      <c r="L37" s="28">
        <v>0</v>
      </c>
      <c r="M37" s="52" t="s">
        <v>81</v>
      </c>
      <c r="N37" s="40">
        <f t="shared" si="0"/>
        <v>0</v>
      </c>
    </row>
    <row r="38" spans="1:14" ht="30" customHeight="1" thickBot="1" x14ac:dyDescent="0.35">
      <c r="A38" s="60" t="s">
        <v>30</v>
      </c>
      <c r="B38" s="122" t="s">
        <v>54</v>
      </c>
      <c r="C38" s="122"/>
      <c r="D38" s="122"/>
      <c r="E38" s="122"/>
      <c r="F38" s="122"/>
      <c r="G38" s="122"/>
      <c r="H38" s="122"/>
      <c r="I38" s="122"/>
      <c r="J38" s="122"/>
      <c r="K38" s="68">
        <v>2</v>
      </c>
      <c r="L38" s="27">
        <v>0</v>
      </c>
      <c r="M38" s="52" t="s">
        <v>81</v>
      </c>
      <c r="N38" s="40">
        <f t="shared" si="0"/>
        <v>0</v>
      </c>
    </row>
    <row r="39" spans="1:14" ht="30" customHeight="1" thickBot="1" x14ac:dyDescent="0.35">
      <c r="A39" s="85" t="s">
        <v>35</v>
      </c>
      <c r="B39" s="143" t="s">
        <v>55</v>
      </c>
      <c r="C39" s="144"/>
      <c r="D39" s="144"/>
      <c r="E39" s="144"/>
      <c r="F39" s="144"/>
      <c r="G39" s="144"/>
      <c r="H39" s="144"/>
      <c r="I39" s="144"/>
      <c r="J39" s="145"/>
      <c r="K39" s="68">
        <v>10</v>
      </c>
      <c r="L39" s="26">
        <v>0</v>
      </c>
      <c r="M39" s="52" t="s">
        <v>80</v>
      </c>
      <c r="N39" s="40">
        <f t="shared" si="0"/>
        <v>0</v>
      </c>
    </row>
    <row r="40" spans="1:14" ht="30" customHeight="1" thickBot="1" x14ac:dyDescent="0.35">
      <c r="A40" s="60" t="s">
        <v>30</v>
      </c>
      <c r="B40" s="149" t="s">
        <v>56</v>
      </c>
      <c r="C40" s="150"/>
      <c r="D40" s="150"/>
      <c r="E40" s="150"/>
      <c r="F40" s="150"/>
      <c r="G40" s="150"/>
      <c r="H40" s="150"/>
      <c r="I40" s="150"/>
      <c r="J40" s="151"/>
      <c r="K40" s="68">
        <v>10</v>
      </c>
      <c r="L40" s="27">
        <v>0</v>
      </c>
      <c r="M40" s="52" t="s">
        <v>80</v>
      </c>
      <c r="N40" s="40">
        <f t="shared" si="0"/>
        <v>0</v>
      </c>
    </row>
    <row r="41" spans="1:14" ht="30" customHeight="1" thickBot="1" x14ac:dyDescent="0.35">
      <c r="A41" s="85" t="s">
        <v>35</v>
      </c>
      <c r="B41" s="143" t="s">
        <v>59</v>
      </c>
      <c r="C41" s="144"/>
      <c r="D41" s="144"/>
      <c r="E41" s="144"/>
      <c r="F41" s="144"/>
      <c r="G41" s="144"/>
      <c r="H41" s="144"/>
      <c r="I41" s="144"/>
      <c r="J41" s="145"/>
      <c r="K41" s="69">
        <v>25</v>
      </c>
      <c r="L41" s="29">
        <v>0</v>
      </c>
      <c r="M41" s="52" t="s">
        <v>83</v>
      </c>
      <c r="N41" s="44">
        <f t="shared" si="0"/>
        <v>0</v>
      </c>
    </row>
    <row r="42" spans="1:14" ht="34.5" customHeight="1" thickBot="1" x14ac:dyDescent="0.35">
      <c r="A42" s="60" t="s">
        <v>30</v>
      </c>
      <c r="B42" s="148" t="s">
        <v>60</v>
      </c>
      <c r="C42" s="148"/>
      <c r="D42" s="148"/>
      <c r="E42" s="148"/>
      <c r="F42" s="148"/>
      <c r="G42" s="148"/>
      <c r="H42" s="148"/>
      <c r="I42" s="148"/>
      <c r="J42" s="148"/>
      <c r="K42" s="70">
        <v>25</v>
      </c>
      <c r="L42" s="30">
        <v>0</v>
      </c>
      <c r="M42" s="53" t="s">
        <v>83</v>
      </c>
      <c r="N42" s="54">
        <f>K42*L42</f>
        <v>0</v>
      </c>
    </row>
    <row r="43" spans="1:14" ht="29.4" thickBot="1" x14ac:dyDescent="0.35">
      <c r="B43" s="96"/>
      <c r="C43" s="96"/>
      <c r="D43" s="96"/>
      <c r="E43" s="96"/>
      <c r="F43" s="96"/>
      <c r="G43" s="96"/>
      <c r="H43" s="96"/>
      <c r="I43" s="96"/>
      <c r="J43" s="96"/>
      <c r="K43" s="89"/>
      <c r="L43" s="97"/>
      <c r="M43" s="55" t="s">
        <v>86</v>
      </c>
      <c r="N43" s="56">
        <f>SUM(N11+N14+N17+N20+N23+N26+N29+N32+N35+N37+N39+N41)</f>
        <v>0</v>
      </c>
    </row>
    <row r="44" spans="1:14" ht="29.4" thickBot="1" x14ac:dyDescent="0.35">
      <c r="B44" s="96"/>
      <c r="C44" s="96"/>
      <c r="D44" s="96"/>
      <c r="E44" s="96"/>
      <c r="F44" s="96"/>
      <c r="G44" s="96"/>
      <c r="H44" s="96"/>
      <c r="I44" s="96"/>
      <c r="J44" s="96"/>
      <c r="K44" s="89"/>
      <c r="L44" s="97"/>
      <c r="M44" s="57" t="s">
        <v>87</v>
      </c>
      <c r="N44" s="56">
        <f>SUM(N12+N15+N18+N21+N24+N27+N30+N33+N36+N38+N40+N42)</f>
        <v>0</v>
      </c>
    </row>
    <row r="45" spans="1:14" ht="15" thickBot="1" x14ac:dyDescent="0.35">
      <c r="B45" s="96"/>
      <c r="C45" s="96"/>
      <c r="D45" s="96"/>
      <c r="E45" s="96"/>
      <c r="F45" s="96"/>
      <c r="G45" s="96"/>
      <c r="H45" s="96"/>
      <c r="I45" s="96"/>
      <c r="J45" s="96"/>
      <c r="K45" s="89"/>
      <c r="L45" s="97"/>
      <c r="M45" s="98"/>
      <c r="N45" s="99"/>
    </row>
    <row r="46" spans="1:14" ht="18.600000000000001" thickBot="1" x14ac:dyDescent="0.4">
      <c r="A46" s="124" t="s">
        <v>20</v>
      </c>
      <c r="B46" s="125"/>
      <c r="C46" s="125"/>
      <c r="D46" s="125"/>
      <c r="E46" s="125"/>
      <c r="F46" s="125"/>
      <c r="G46" s="125"/>
      <c r="H46" s="125"/>
      <c r="I46" s="125"/>
      <c r="J46" s="125"/>
      <c r="K46" s="125"/>
      <c r="L46" s="125"/>
      <c r="M46" s="125"/>
      <c r="N46" s="126"/>
    </row>
    <row r="47" spans="1:14" ht="15" thickBot="1" x14ac:dyDescent="0.35">
      <c r="A47" s="147" t="s">
        <v>63</v>
      </c>
      <c r="B47" s="147"/>
      <c r="C47" s="147"/>
      <c r="D47" s="147"/>
      <c r="E47" s="147"/>
      <c r="F47" s="147"/>
      <c r="G47" s="147"/>
      <c r="H47" s="147"/>
      <c r="I47" s="147"/>
      <c r="J47" s="147"/>
      <c r="K47" s="82" t="s">
        <v>4</v>
      </c>
      <c r="L47" s="100" t="s">
        <v>3</v>
      </c>
      <c r="M47" s="83" t="s">
        <v>2</v>
      </c>
      <c r="N47" s="84" t="s">
        <v>1</v>
      </c>
    </row>
    <row r="48" spans="1:14" ht="53.25" customHeight="1" thickBot="1" x14ac:dyDescent="0.35">
      <c r="A48" s="85" t="s">
        <v>35</v>
      </c>
      <c r="B48" s="117" t="s">
        <v>71</v>
      </c>
      <c r="C48" s="117"/>
      <c r="D48" s="117"/>
      <c r="E48" s="117"/>
      <c r="F48" s="117"/>
      <c r="G48" s="117"/>
      <c r="H48" s="117"/>
      <c r="I48" s="117"/>
      <c r="J48" s="117"/>
      <c r="K48" s="58">
        <v>5</v>
      </c>
      <c r="L48" s="19">
        <v>0</v>
      </c>
      <c r="M48" s="37" t="s">
        <v>5</v>
      </c>
      <c r="N48" s="40">
        <f>K48*L48</f>
        <v>0</v>
      </c>
    </row>
    <row r="49" spans="1:14" ht="53.25" customHeight="1" thickBot="1" x14ac:dyDescent="0.35">
      <c r="A49" s="60" t="s">
        <v>30</v>
      </c>
      <c r="B49" s="118" t="s">
        <v>70</v>
      </c>
      <c r="C49" s="118"/>
      <c r="D49" s="118"/>
      <c r="E49" s="118"/>
      <c r="F49" s="118"/>
      <c r="G49" s="118"/>
      <c r="H49" s="118"/>
      <c r="I49" s="118"/>
      <c r="J49" s="118"/>
      <c r="K49" s="58">
        <v>5</v>
      </c>
      <c r="L49" s="20">
        <v>0</v>
      </c>
      <c r="M49" s="37" t="s">
        <v>5</v>
      </c>
      <c r="N49" s="40">
        <f>K49*L49</f>
        <v>0</v>
      </c>
    </row>
    <row r="50" spans="1:14" ht="15" thickBot="1" x14ac:dyDescent="0.35">
      <c r="A50" s="146" t="s">
        <v>12</v>
      </c>
      <c r="B50" s="146"/>
      <c r="C50" s="146"/>
      <c r="D50" s="146"/>
      <c r="E50" s="146"/>
      <c r="F50" s="146"/>
      <c r="G50" s="146"/>
      <c r="H50" s="146"/>
      <c r="I50" s="146"/>
      <c r="J50" s="146"/>
      <c r="K50" s="63"/>
      <c r="L50" s="31"/>
      <c r="M50" s="73"/>
      <c r="N50" s="74"/>
    </row>
    <row r="51" spans="1:14" ht="66" customHeight="1" thickBot="1" x14ac:dyDescent="0.35">
      <c r="A51" s="85" t="s">
        <v>35</v>
      </c>
      <c r="B51" s="157" t="s">
        <v>127</v>
      </c>
      <c r="C51" s="158"/>
      <c r="D51" s="158"/>
      <c r="E51" s="158"/>
      <c r="F51" s="158"/>
      <c r="G51" s="158"/>
      <c r="H51" s="158"/>
      <c r="I51" s="158"/>
      <c r="J51" s="159"/>
      <c r="K51" s="59">
        <v>5</v>
      </c>
      <c r="L51" s="19">
        <v>0</v>
      </c>
      <c r="M51" s="41" t="s">
        <v>5</v>
      </c>
      <c r="N51" s="40">
        <f>K51*L51</f>
        <v>0</v>
      </c>
    </row>
    <row r="52" spans="1:14" ht="52.5" customHeight="1" thickBot="1" x14ac:dyDescent="0.35">
      <c r="A52" s="60" t="s">
        <v>30</v>
      </c>
      <c r="B52" s="135" t="s">
        <v>128</v>
      </c>
      <c r="C52" s="136"/>
      <c r="D52" s="136"/>
      <c r="E52" s="136"/>
      <c r="F52" s="136"/>
      <c r="G52" s="136"/>
      <c r="H52" s="136"/>
      <c r="I52" s="136"/>
      <c r="J52" s="137"/>
      <c r="K52" s="58">
        <v>5</v>
      </c>
      <c r="L52" s="20">
        <v>0</v>
      </c>
      <c r="M52" s="37" t="s">
        <v>5</v>
      </c>
      <c r="N52" s="40">
        <f>K52*L52</f>
        <v>0</v>
      </c>
    </row>
    <row r="53" spans="1:14" ht="15" thickBot="1" x14ac:dyDescent="0.35">
      <c r="A53" s="142" t="s">
        <v>15</v>
      </c>
      <c r="B53" s="142"/>
      <c r="C53" s="142"/>
      <c r="D53" s="142"/>
      <c r="E53" s="142"/>
      <c r="F53" s="142"/>
      <c r="G53" s="142"/>
      <c r="H53" s="142"/>
      <c r="I53" s="142"/>
      <c r="J53" s="142"/>
      <c r="K53" s="65"/>
      <c r="L53" s="31"/>
      <c r="M53" s="73"/>
      <c r="N53" s="74"/>
    </row>
    <row r="54" spans="1:14" ht="40.5" customHeight="1" thickBot="1" x14ac:dyDescent="0.35">
      <c r="A54" s="85" t="s">
        <v>35</v>
      </c>
      <c r="B54" s="163" t="s">
        <v>66</v>
      </c>
      <c r="C54" s="164"/>
      <c r="D54" s="164"/>
      <c r="E54" s="164"/>
      <c r="F54" s="164"/>
      <c r="G54" s="164"/>
      <c r="H54" s="164"/>
      <c r="I54" s="164"/>
      <c r="J54" s="165"/>
      <c r="K54" s="71">
        <f>105000*5</f>
        <v>525000</v>
      </c>
      <c r="L54" s="19">
        <v>0</v>
      </c>
      <c r="M54" s="37" t="s">
        <v>16</v>
      </c>
      <c r="N54" s="44">
        <f>K54*L54</f>
        <v>0</v>
      </c>
    </row>
    <row r="55" spans="1:14" ht="45" customHeight="1" thickBot="1" x14ac:dyDescent="0.35">
      <c r="A55" s="60" t="s">
        <v>30</v>
      </c>
      <c r="B55" s="160" t="s">
        <v>67</v>
      </c>
      <c r="C55" s="161"/>
      <c r="D55" s="161"/>
      <c r="E55" s="161"/>
      <c r="F55" s="161"/>
      <c r="G55" s="161"/>
      <c r="H55" s="161"/>
      <c r="I55" s="161"/>
      <c r="J55" s="162"/>
      <c r="K55" s="71">
        <f>260000*5</f>
        <v>1300000</v>
      </c>
      <c r="L55" s="23">
        <v>0</v>
      </c>
      <c r="M55" s="37" t="s">
        <v>16</v>
      </c>
      <c r="N55" s="44">
        <f>K55*L55</f>
        <v>0</v>
      </c>
    </row>
    <row r="56" spans="1:14" ht="15" thickBot="1" x14ac:dyDescent="0.35">
      <c r="A56" s="142" t="s">
        <v>13</v>
      </c>
      <c r="B56" s="142"/>
      <c r="C56" s="142"/>
      <c r="D56" s="142"/>
      <c r="E56" s="142"/>
      <c r="F56" s="142"/>
      <c r="G56" s="142"/>
      <c r="H56" s="142"/>
      <c r="I56" s="142"/>
      <c r="J56" s="142"/>
      <c r="K56" s="63"/>
      <c r="L56" s="31"/>
      <c r="M56" s="73"/>
      <c r="N56" s="74"/>
    </row>
    <row r="57" spans="1:14" ht="53.25" customHeight="1" thickBot="1" x14ac:dyDescent="0.35">
      <c r="A57" s="85" t="s">
        <v>35</v>
      </c>
      <c r="B57" s="157" t="s">
        <v>64</v>
      </c>
      <c r="C57" s="158"/>
      <c r="D57" s="158"/>
      <c r="E57" s="158"/>
      <c r="F57" s="158"/>
      <c r="G57" s="158"/>
      <c r="H57" s="158"/>
      <c r="I57" s="158"/>
      <c r="J57" s="159"/>
      <c r="K57" s="62">
        <v>5</v>
      </c>
      <c r="L57" s="19">
        <v>0</v>
      </c>
      <c r="M57" s="47" t="s">
        <v>45</v>
      </c>
      <c r="N57" s="40">
        <f>K57*L57</f>
        <v>0</v>
      </c>
    </row>
    <row r="58" spans="1:14" ht="48" customHeight="1" thickBot="1" x14ac:dyDescent="0.35">
      <c r="A58" s="60" t="s">
        <v>30</v>
      </c>
      <c r="B58" s="135" t="s">
        <v>65</v>
      </c>
      <c r="C58" s="136"/>
      <c r="D58" s="136"/>
      <c r="E58" s="136"/>
      <c r="F58" s="136"/>
      <c r="G58" s="136"/>
      <c r="H58" s="136"/>
      <c r="I58" s="136"/>
      <c r="J58" s="137"/>
      <c r="K58" s="62">
        <v>5</v>
      </c>
      <c r="L58" s="20">
        <v>0</v>
      </c>
      <c r="M58" s="47" t="s">
        <v>45</v>
      </c>
      <c r="N58" s="40">
        <f>K58*L58</f>
        <v>0</v>
      </c>
    </row>
    <row r="59" spans="1:14" ht="15" thickBot="1" x14ac:dyDescent="0.35">
      <c r="A59" s="142" t="s">
        <v>14</v>
      </c>
      <c r="B59" s="142"/>
      <c r="C59" s="142"/>
      <c r="D59" s="142"/>
      <c r="E59" s="142"/>
      <c r="F59" s="142"/>
      <c r="G59" s="142"/>
      <c r="H59" s="142"/>
      <c r="I59" s="142"/>
      <c r="J59" s="142"/>
      <c r="K59" s="63"/>
      <c r="L59" s="31"/>
      <c r="M59" s="73"/>
      <c r="N59" s="74"/>
    </row>
    <row r="60" spans="1:14" ht="111.75" customHeight="1" thickBot="1" x14ac:dyDescent="0.35">
      <c r="A60" s="85" t="s">
        <v>35</v>
      </c>
      <c r="B60" s="138" t="s">
        <v>85</v>
      </c>
      <c r="C60" s="139"/>
      <c r="D60" s="139"/>
      <c r="E60" s="139"/>
      <c r="F60" s="139"/>
      <c r="G60" s="139"/>
      <c r="H60" s="139"/>
      <c r="I60" s="139"/>
      <c r="J60" s="140"/>
      <c r="K60" s="72">
        <f>9*5</f>
        <v>45</v>
      </c>
      <c r="L60" s="19">
        <v>0</v>
      </c>
      <c r="M60" s="49" t="s">
        <v>50</v>
      </c>
      <c r="N60" s="40">
        <f>K60*L60</f>
        <v>0</v>
      </c>
    </row>
    <row r="61" spans="1:14" ht="94.5" customHeight="1" thickBot="1" x14ac:dyDescent="0.35">
      <c r="A61" s="60" t="s">
        <v>30</v>
      </c>
      <c r="B61" s="119" t="s">
        <v>84</v>
      </c>
      <c r="C61" s="120"/>
      <c r="D61" s="120"/>
      <c r="E61" s="120"/>
      <c r="F61" s="120"/>
      <c r="G61" s="120"/>
      <c r="H61" s="120"/>
      <c r="I61" s="120"/>
      <c r="J61" s="121"/>
      <c r="K61" s="72">
        <f>9*5</f>
        <v>45</v>
      </c>
      <c r="L61" s="20">
        <v>0</v>
      </c>
      <c r="M61" s="49" t="s">
        <v>50</v>
      </c>
      <c r="N61" s="40">
        <f>K61*L61</f>
        <v>0</v>
      </c>
    </row>
    <row r="62" spans="1:14" ht="15" thickBot="1" x14ac:dyDescent="0.35">
      <c r="A62" s="142" t="s">
        <v>17</v>
      </c>
      <c r="B62" s="142"/>
      <c r="C62" s="142"/>
      <c r="D62" s="142"/>
      <c r="E62" s="142"/>
      <c r="F62" s="142"/>
      <c r="G62" s="142"/>
      <c r="H62" s="142"/>
      <c r="I62" s="142"/>
      <c r="J62" s="142"/>
      <c r="K62" s="63"/>
      <c r="L62" s="31"/>
      <c r="M62" s="73"/>
      <c r="N62" s="74"/>
    </row>
    <row r="63" spans="1:14" ht="96" customHeight="1" thickBot="1" x14ac:dyDescent="0.35">
      <c r="A63" s="85" t="s">
        <v>35</v>
      </c>
      <c r="B63" s="152" t="s">
        <v>68</v>
      </c>
      <c r="C63" s="152"/>
      <c r="D63" s="152"/>
      <c r="E63" s="152"/>
      <c r="F63" s="152"/>
      <c r="G63" s="152"/>
      <c r="H63" s="152"/>
      <c r="I63" s="152"/>
      <c r="J63" s="152"/>
      <c r="K63" s="67">
        <v>35000</v>
      </c>
      <c r="L63" s="19">
        <v>0</v>
      </c>
      <c r="M63" s="49" t="s">
        <v>24</v>
      </c>
      <c r="N63" s="40">
        <f>K63*L63</f>
        <v>0</v>
      </c>
    </row>
    <row r="64" spans="1:14" ht="90" customHeight="1" thickBot="1" x14ac:dyDescent="0.35">
      <c r="A64" s="60" t="s">
        <v>30</v>
      </c>
      <c r="B64" s="149" t="s">
        <v>69</v>
      </c>
      <c r="C64" s="150"/>
      <c r="D64" s="150"/>
      <c r="E64" s="150"/>
      <c r="F64" s="150"/>
      <c r="G64" s="150"/>
      <c r="H64" s="150"/>
      <c r="I64" s="150"/>
      <c r="J64" s="151"/>
      <c r="K64" s="67">
        <v>65000</v>
      </c>
      <c r="L64" s="20">
        <v>0</v>
      </c>
      <c r="M64" s="49" t="s">
        <v>24</v>
      </c>
      <c r="N64" s="40">
        <f>K64*L64</f>
        <v>0</v>
      </c>
    </row>
    <row r="65" spans="1:14" ht="15" thickBot="1" x14ac:dyDescent="0.35">
      <c r="A65" s="142" t="s">
        <v>23</v>
      </c>
      <c r="B65" s="142"/>
      <c r="C65" s="142"/>
      <c r="D65" s="142"/>
      <c r="E65" s="142"/>
      <c r="F65" s="142"/>
      <c r="G65" s="142"/>
      <c r="H65" s="142"/>
      <c r="I65" s="142"/>
      <c r="J65" s="142"/>
      <c r="K65" s="63"/>
      <c r="L65" s="31"/>
      <c r="M65" s="73"/>
      <c r="N65" s="74"/>
    </row>
    <row r="66" spans="1:14" ht="33" customHeight="1" thickBot="1" x14ac:dyDescent="0.35">
      <c r="A66" s="85" t="s">
        <v>35</v>
      </c>
      <c r="B66" s="152" t="s">
        <v>72</v>
      </c>
      <c r="C66" s="152"/>
      <c r="D66" s="152"/>
      <c r="E66" s="152"/>
      <c r="F66" s="152"/>
      <c r="G66" s="152"/>
      <c r="H66" s="152"/>
      <c r="I66" s="152"/>
      <c r="J66" s="152"/>
      <c r="K66" s="68">
        <f>5*5</f>
        <v>25</v>
      </c>
      <c r="L66" s="26">
        <v>0</v>
      </c>
      <c r="M66" s="52" t="s">
        <v>82</v>
      </c>
      <c r="N66" s="40">
        <f t="shared" ref="N66:N72" si="1">K66*L66</f>
        <v>0</v>
      </c>
    </row>
    <row r="67" spans="1:14" ht="33" customHeight="1" thickBot="1" x14ac:dyDescent="0.35">
      <c r="A67" s="60" t="s">
        <v>30</v>
      </c>
      <c r="B67" s="122" t="s">
        <v>73</v>
      </c>
      <c r="C67" s="123"/>
      <c r="D67" s="123"/>
      <c r="E67" s="123"/>
      <c r="F67" s="123"/>
      <c r="G67" s="123"/>
      <c r="H67" s="123"/>
      <c r="I67" s="123"/>
      <c r="J67" s="123"/>
      <c r="K67" s="68">
        <f>5*5</f>
        <v>25</v>
      </c>
      <c r="L67" s="27">
        <v>0</v>
      </c>
      <c r="M67" s="52" t="s">
        <v>82</v>
      </c>
      <c r="N67" s="40">
        <f t="shared" si="1"/>
        <v>0</v>
      </c>
    </row>
    <row r="68" spans="1:14" ht="24" customHeight="1" thickBot="1" x14ac:dyDescent="0.35">
      <c r="A68" s="85" t="s">
        <v>35</v>
      </c>
      <c r="B68" s="152" t="s">
        <v>74</v>
      </c>
      <c r="C68" s="152"/>
      <c r="D68" s="152"/>
      <c r="E68" s="152"/>
      <c r="F68" s="152"/>
      <c r="G68" s="152"/>
      <c r="H68" s="152"/>
      <c r="I68" s="152"/>
      <c r="J68" s="152"/>
      <c r="K68" s="68">
        <f>2*5</f>
        <v>10</v>
      </c>
      <c r="L68" s="28">
        <v>0</v>
      </c>
      <c r="M68" s="52" t="s">
        <v>81</v>
      </c>
      <c r="N68" s="40">
        <f t="shared" si="1"/>
        <v>0</v>
      </c>
    </row>
    <row r="69" spans="1:14" ht="24" customHeight="1" thickBot="1" x14ac:dyDescent="0.35">
      <c r="A69" s="60" t="s">
        <v>30</v>
      </c>
      <c r="B69" s="122" t="s">
        <v>75</v>
      </c>
      <c r="C69" s="122"/>
      <c r="D69" s="122"/>
      <c r="E69" s="122"/>
      <c r="F69" s="122"/>
      <c r="G69" s="122"/>
      <c r="H69" s="122"/>
      <c r="I69" s="122"/>
      <c r="J69" s="122"/>
      <c r="K69" s="68">
        <f>2*5</f>
        <v>10</v>
      </c>
      <c r="L69" s="27">
        <v>0</v>
      </c>
      <c r="M69" s="52" t="s">
        <v>81</v>
      </c>
      <c r="N69" s="40">
        <f t="shared" si="1"/>
        <v>0</v>
      </c>
    </row>
    <row r="70" spans="1:14" ht="35.25" customHeight="1" thickBot="1" x14ac:dyDescent="0.35">
      <c r="A70" s="85" t="s">
        <v>35</v>
      </c>
      <c r="B70" s="143" t="s">
        <v>76</v>
      </c>
      <c r="C70" s="144"/>
      <c r="D70" s="144"/>
      <c r="E70" s="144"/>
      <c r="F70" s="144"/>
      <c r="G70" s="144"/>
      <c r="H70" s="144"/>
      <c r="I70" s="144"/>
      <c r="J70" s="145"/>
      <c r="K70" s="68">
        <f>10*5</f>
        <v>50</v>
      </c>
      <c r="L70" s="26">
        <v>0</v>
      </c>
      <c r="M70" s="52" t="s">
        <v>80</v>
      </c>
      <c r="N70" s="40">
        <f t="shared" si="1"/>
        <v>0</v>
      </c>
    </row>
    <row r="71" spans="1:14" ht="34.5" customHeight="1" thickBot="1" x14ac:dyDescent="0.35">
      <c r="A71" s="60" t="s">
        <v>30</v>
      </c>
      <c r="B71" s="149" t="s">
        <v>77</v>
      </c>
      <c r="C71" s="150"/>
      <c r="D71" s="150"/>
      <c r="E71" s="150"/>
      <c r="F71" s="150"/>
      <c r="G71" s="150"/>
      <c r="H71" s="150"/>
      <c r="I71" s="150"/>
      <c r="J71" s="151"/>
      <c r="K71" s="68">
        <f>10*5</f>
        <v>50</v>
      </c>
      <c r="L71" s="27">
        <v>0</v>
      </c>
      <c r="M71" s="52" t="s">
        <v>80</v>
      </c>
      <c r="N71" s="40">
        <f t="shared" si="1"/>
        <v>0</v>
      </c>
    </row>
    <row r="72" spans="1:14" ht="32.25" customHeight="1" thickBot="1" x14ac:dyDescent="0.35">
      <c r="A72" s="85" t="s">
        <v>35</v>
      </c>
      <c r="B72" s="143" t="s">
        <v>78</v>
      </c>
      <c r="C72" s="144"/>
      <c r="D72" s="144"/>
      <c r="E72" s="144"/>
      <c r="F72" s="144"/>
      <c r="G72" s="144"/>
      <c r="H72" s="144"/>
      <c r="I72" s="144"/>
      <c r="J72" s="145"/>
      <c r="K72" s="69">
        <f>25*5</f>
        <v>125</v>
      </c>
      <c r="L72" s="29">
        <v>0</v>
      </c>
      <c r="M72" s="52" t="s">
        <v>83</v>
      </c>
      <c r="N72" s="44">
        <f t="shared" si="1"/>
        <v>0</v>
      </c>
    </row>
    <row r="73" spans="1:14" ht="32.25" customHeight="1" thickBot="1" x14ac:dyDescent="0.35">
      <c r="A73" s="60" t="s">
        <v>30</v>
      </c>
      <c r="B73" s="148" t="s">
        <v>79</v>
      </c>
      <c r="C73" s="148"/>
      <c r="D73" s="148"/>
      <c r="E73" s="148"/>
      <c r="F73" s="148"/>
      <c r="G73" s="148"/>
      <c r="H73" s="148"/>
      <c r="I73" s="148"/>
      <c r="J73" s="148"/>
      <c r="K73" s="70">
        <f>25*5</f>
        <v>125</v>
      </c>
      <c r="L73" s="30">
        <v>0</v>
      </c>
      <c r="M73" s="52" t="s">
        <v>83</v>
      </c>
      <c r="N73" s="44">
        <f>K73*L73</f>
        <v>0</v>
      </c>
    </row>
    <row r="74" spans="1:14" ht="29.4" thickBot="1" x14ac:dyDescent="0.35">
      <c r="B74" s="96"/>
      <c r="C74" s="96"/>
      <c r="D74" s="96"/>
      <c r="E74" s="96"/>
      <c r="F74" s="96"/>
      <c r="G74" s="96"/>
      <c r="H74" s="96"/>
      <c r="I74" s="96"/>
      <c r="J74" s="96"/>
      <c r="K74" s="89"/>
      <c r="L74" s="97"/>
      <c r="M74" s="75" t="s">
        <v>88</v>
      </c>
      <c r="N74" s="76">
        <f>SUM(N48+N51+N54+N57+N60+N63+N66+N68+N70+N72)</f>
        <v>0</v>
      </c>
    </row>
    <row r="75" spans="1:14" ht="29.4" thickBot="1" x14ac:dyDescent="0.35">
      <c r="B75" s="96"/>
      <c r="C75" s="96"/>
      <c r="D75" s="96"/>
      <c r="E75" s="96"/>
      <c r="F75" s="96"/>
      <c r="G75" s="96"/>
      <c r="H75" s="96"/>
      <c r="I75" s="96"/>
      <c r="J75" s="96"/>
      <c r="K75" s="89"/>
      <c r="L75" s="97"/>
      <c r="M75" s="77" t="s">
        <v>89</v>
      </c>
      <c r="N75" s="56">
        <f>SUM(N49+N52+N55+N58+N61+N64+N67+N69+N71+N73)</f>
        <v>0</v>
      </c>
    </row>
    <row r="76" spans="1:14" ht="15" thickBot="1" x14ac:dyDescent="0.35">
      <c r="B76" s="96"/>
      <c r="C76" s="96"/>
      <c r="D76" s="96"/>
      <c r="E76" s="96"/>
      <c r="F76" s="96"/>
      <c r="G76" s="96"/>
      <c r="H76" s="96"/>
      <c r="I76" s="96"/>
      <c r="J76" s="96"/>
      <c r="K76" s="89"/>
      <c r="L76" s="97"/>
      <c r="M76" s="101"/>
      <c r="N76" s="102"/>
    </row>
    <row r="77" spans="1:14" ht="18.600000000000001" thickBot="1" x14ac:dyDescent="0.4">
      <c r="A77" s="124" t="s">
        <v>22</v>
      </c>
      <c r="B77" s="125"/>
      <c r="C77" s="125"/>
      <c r="D77" s="125"/>
      <c r="E77" s="125"/>
      <c r="F77" s="125"/>
      <c r="G77" s="125"/>
      <c r="H77" s="125"/>
      <c r="I77" s="125"/>
      <c r="J77" s="125"/>
      <c r="K77" s="125"/>
      <c r="L77" s="125"/>
      <c r="M77" s="125"/>
      <c r="N77" s="126"/>
    </row>
    <row r="78" spans="1:14" ht="15" thickBot="1" x14ac:dyDescent="0.35">
      <c r="A78" s="147" t="s">
        <v>63</v>
      </c>
      <c r="B78" s="147"/>
      <c r="C78" s="147"/>
      <c r="D78" s="147"/>
      <c r="E78" s="147"/>
      <c r="F78" s="147"/>
      <c r="G78" s="147"/>
      <c r="H78" s="147"/>
      <c r="I78" s="147"/>
      <c r="J78" s="147"/>
      <c r="K78" s="82" t="s">
        <v>4</v>
      </c>
      <c r="L78" s="100" t="s">
        <v>3</v>
      </c>
      <c r="M78" s="83" t="s">
        <v>2</v>
      </c>
      <c r="N78" s="84" t="s">
        <v>1</v>
      </c>
    </row>
    <row r="79" spans="1:14" ht="53.25" customHeight="1" thickBot="1" x14ac:dyDescent="0.35">
      <c r="A79" s="85" t="s">
        <v>35</v>
      </c>
      <c r="B79" s="117" t="s">
        <v>71</v>
      </c>
      <c r="C79" s="117"/>
      <c r="D79" s="117"/>
      <c r="E79" s="117"/>
      <c r="F79" s="117"/>
      <c r="G79" s="117"/>
      <c r="H79" s="117"/>
      <c r="I79" s="117"/>
      <c r="J79" s="117"/>
      <c r="K79" s="58">
        <v>2</v>
      </c>
      <c r="L79" s="32">
        <v>0</v>
      </c>
      <c r="M79" s="37" t="s">
        <v>5</v>
      </c>
      <c r="N79" s="79">
        <f>K79*L79</f>
        <v>0</v>
      </c>
    </row>
    <row r="80" spans="1:14" ht="43.5" customHeight="1" thickBot="1" x14ac:dyDescent="0.35">
      <c r="A80" s="60" t="s">
        <v>30</v>
      </c>
      <c r="B80" s="118" t="s">
        <v>70</v>
      </c>
      <c r="C80" s="118"/>
      <c r="D80" s="118"/>
      <c r="E80" s="118"/>
      <c r="F80" s="118"/>
      <c r="G80" s="118"/>
      <c r="H80" s="118"/>
      <c r="I80" s="118"/>
      <c r="J80" s="118"/>
      <c r="K80" s="58">
        <v>2</v>
      </c>
      <c r="L80" s="33">
        <v>0</v>
      </c>
      <c r="M80" s="37" t="s">
        <v>5</v>
      </c>
      <c r="N80" s="79">
        <f>K80*L80</f>
        <v>0</v>
      </c>
    </row>
    <row r="81" spans="1:14" ht="15" thickBot="1" x14ac:dyDescent="0.35">
      <c r="A81" s="146" t="s">
        <v>12</v>
      </c>
      <c r="B81" s="146"/>
      <c r="C81" s="146"/>
      <c r="D81" s="146"/>
      <c r="E81" s="146"/>
      <c r="F81" s="146"/>
      <c r="G81" s="146"/>
      <c r="H81" s="146"/>
      <c r="I81" s="146"/>
      <c r="J81" s="146"/>
      <c r="K81" s="63"/>
      <c r="L81" s="31"/>
      <c r="M81" s="73"/>
      <c r="N81" s="74"/>
    </row>
    <row r="82" spans="1:14" ht="63" customHeight="1" thickBot="1" x14ac:dyDescent="0.35">
      <c r="A82" s="85" t="s">
        <v>35</v>
      </c>
      <c r="B82" s="157" t="s">
        <v>129</v>
      </c>
      <c r="C82" s="158"/>
      <c r="D82" s="158"/>
      <c r="E82" s="158"/>
      <c r="F82" s="158"/>
      <c r="G82" s="158"/>
      <c r="H82" s="158"/>
      <c r="I82" s="158"/>
      <c r="J82" s="159"/>
      <c r="K82" s="59">
        <v>2</v>
      </c>
      <c r="L82" s="32">
        <v>0</v>
      </c>
      <c r="M82" s="41" t="s">
        <v>5</v>
      </c>
      <c r="N82" s="79">
        <f>K82*L82</f>
        <v>0</v>
      </c>
    </row>
    <row r="83" spans="1:14" ht="59.25" customHeight="1" thickBot="1" x14ac:dyDescent="0.35">
      <c r="A83" s="60" t="s">
        <v>30</v>
      </c>
      <c r="B83" s="135" t="s">
        <v>130</v>
      </c>
      <c r="C83" s="136"/>
      <c r="D83" s="136"/>
      <c r="E83" s="136"/>
      <c r="F83" s="136"/>
      <c r="G83" s="136"/>
      <c r="H83" s="136"/>
      <c r="I83" s="136"/>
      <c r="J83" s="137"/>
      <c r="K83" s="58">
        <v>2</v>
      </c>
      <c r="L83" s="33">
        <v>0</v>
      </c>
      <c r="M83" s="37" t="s">
        <v>5</v>
      </c>
      <c r="N83" s="80">
        <f>K83*L83</f>
        <v>0</v>
      </c>
    </row>
    <row r="84" spans="1:14" ht="15" thickBot="1" x14ac:dyDescent="0.35">
      <c r="A84" s="142" t="s">
        <v>15</v>
      </c>
      <c r="B84" s="142"/>
      <c r="C84" s="142"/>
      <c r="D84" s="142"/>
      <c r="E84" s="142"/>
      <c r="F84" s="142"/>
      <c r="G84" s="142"/>
      <c r="H84" s="142"/>
      <c r="I84" s="142"/>
      <c r="J84" s="142"/>
      <c r="K84" s="65"/>
      <c r="L84" s="31"/>
      <c r="M84" s="73"/>
      <c r="N84" s="74"/>
    </row>
    <row r="85" spans="1:14" ht="32.25" customHeight="1" thickBot="1" x14ac:dyDescent="0.35">
      <c r="A85" s="85" t="s">
        <v>35</v>
      </c>
      <c r="B85" s="163" t="s">
        <v>91</v>
      </c>
      <c r="C85" s="164"/>
      <c r="D85" s="164"/>
      <c r="E85" s="164"/>
      <c r="F85" s="164"/>
      <c r="G85" s="164"/>
      <c r="H85" s="164"/>
      <c r="I85" s="164"/>
      <c r="J85" s="165"/>
      <c r="K85" s="71">
        <f>105000*2</f>
        <v>210000</v>
      </c>
      <c r="L85" s="32">
        <v>0</v>
      </c>
      <c r="M85" s="37" t="s">
        <v>16</v>
      </c>
      <c r="N85" s="79">
        <f>K85*L85</f>
        <v>0</v>
      </c>
    </row>
    <row r="86" spans="1:14" ht="28.5" customHeight="1" thickBot="1" x14ac:dyDescent="0.35">
      <c r="A86" s="60" t="s">
        <v>30</v>
      </c>
      <c r="B86" s="160" t="s">
        <v>90</v>
      </c>
      <c r="C86" s="161"/>
      <c r="D86" s="161"/>
      <c r="E86" s="161"/>
      <c r="F86" s="161"/>
      <c r="G86" s="161"/>
      <c r="H86" s="161"/>
      <c r="I86" s="161"/>
      <c r="J86" s="162"/>
      <c r="K86" s="71">
        <f>260000*2</f>
        <v>520000</v>
      </c>
      <c r="L86" s="33">
        <v>0</v>
      </c>
      <c r="M86" s="37" t="s">
        <v>16</v>
      </c>
      <c r="N86" s="79">
        <f>K86*L86</f>
        <v>0</v>
      </c>
    </row>
    <row r="87" spans="1:14" ht="15" thickBot="1" x14ac:dyDescent="0.35">
      <c r="A87" s="142" t="s">
        <v>13</v>
      </c>
      <c r="B87" s="142"/>
      <c r="C87" s="142"/>
      <c r="D87" s="142"/>
      <c r="E87" s="142"/>
      <c r="F87" s="142"/>
      <c r="G87" s="142"/>
      <c r="H87" s="142"/>
      <c r="I87" s="142"/>
      <c r="J87" s="142"/>
      <c r="K87" s="63"/>
      <c r="L87" s="31"/>
      <c r="M87" s="73"/>
      <c r="N87" s="74"/>
    </row>
    <row r="88" spans="1:14" ht="57" customHeight="1" thickBot="1" x14ac:dyDescent="0.35">
      <c r="A88" s="85" t="s">
        <v>35</v>
      </c>
      <c r="B88" s="157" t="s">
        <v>92</v>
      </c>
      <c r="C88" s="158"/>
      <c r="D88" s="158"/>
      <c r="E88" s="158"/>
      <c r="F88" s="158"/>
      <c r="G88" s="158"/>
      <c r="H88" s="158"/>
      <c r="I88" s="158"/>
      <c r="J88" s="159"/>
      <c r="K88" s="62">
        <v>2</v>
      </c>
      <c r="L88" s="32">
        <v>0</v>
      </c>
      <c r="M88" s="47" t="s">
        <v>45</v>
      </c>
      <c r="N88" s="79">
        <f>K88*L88</f>
        <v>0</v>
      </c>
    </row>
    <row r="89" spans="1:14" ht="57" customHeight="1" thickBot="1" x14ac:dyDescent="0.35">
      <c r="A89" s="60" t="s">
        <v>30</v>
      </c>
      <c r="B89" s="135" t="s">
        <v>93</v>
      </c>
      <c r="C89" s="136"/>
      <c r="D89" s="136"/>
      <c r="E89" s="136"/>
      <c r="F89" s="136"/>
      <c r="G89" s="136"/>
      <c r="H89" s="136"/>
      <c r="I89" s="136"/>
      <c r="J89" s="137"/>
      <c r="K89" s="62">
        <v>2</v>
      </c>
      <c r="L89" s="33">
        <v>0</v>
      </c>
      <c r="M89" s="47" t="s">
        <v>45</v>
      </c>
      <c r="N89" s="79">
        <f>K89*L89</f>
        <v>0</v>
      </c>
    </row>
    <row r="90" spans="1:14" ht="15" thickBot="1" x14ac:dyDescent="0.35">
      <c r="A90" s="142" t="s">
        <v>14</v>
      </c>
      <c r="B90" s="142"/>
      <c r="C90" s="142"/>
      <c r="D90" s="142"/>
      <c r="E90" s="142"/>
      <c r="F90" s="142"/>
      <c r="G90" s="142"/>
      <c r="H90" s="142"/>
      <c r="I90" s="142"/>
      <c r="J90" s="142"/>
      <c r="K90" s="63"/>
      <c r="L90" s="31"/>
      <c r="M90" s="73"/>
      <c r="N90" s="74"/>
    </row>
    <row r="91" spans="1:14" ht="110.25" customHeight="1" thickBot="1" x14ac:dyDescent="0.35">
      <c r="A91" s="85" t="s">
        <v>35</v>
      </c>
      <c r="B91" s="138" t="s">
        <v>94</v>
      </c>
      <c r="C91" s="139"/>
      <c r="D91" s="139"/>
      <c r="E91" s="139"/>
      <c r="F91" s="139"/>
      <c r="G91" s="139"/>
      <c r="H91" s="139"/>
      <c r="I91" s="139"/>
      <c r="J91" s="140"/>
      <c r="K91" s="72">
        <f>9*2</f>
        <v>18</v>
      </c>
      <c r="L91" s="32">
        <v>0</v>
      </c>
      <c r="M91" s="49" t="s">
        <v>50</v>
      </c>
      <c r="N91" s="79">
        <f>K91*L91</f>
        <v>0</v>
      </c>
    </row>
    <row r="92" spans="1:14" ht="96" customHeight="1" thickBot="1" x14ac:dyDescent="0.35">
      <c r="A92" s="60" t="s">
        <v>30</v>
      </c>
      <c r="B92" s="119" t="s">
        <v>95</v>
      </c>
      <c r="C92" s="120"/>
      <c r="D92" s="120"/>
      <c r="E92" s="120"/>
      <c r="F92" s="120"/>
      <c r="G92" s="120"/>
      <c r="H92" s="120"/>
      <c r="I92" s="120"/>
      <c r="J92" s="121"/>
      <c r="K92" s="72">
        <f>9*2</f>
        <v>18</v>
      </c>
      <c r="L92" s="33">
        <v>0</v>
      </c>
      <c r="M92" s="49" t="s">
        <v>50</v>
      </c>
      <c r="N92" s="79">
        <f t="shared" ref="N92:N104" si="2">K92*L92</f>
        <v>0</v>
      </c>
    </row>
    <row r="93" spans="1:14" ht="15" thickBot="1" x14ac:dyDescent="0.35">
      <c r="A93" s="142" t="s">
        <v>17</v>
      </c>
      <c r="B93" s="142"/>
      <c r="C93" s="142"/>
      <c r="D93" s="142"/>
      <c r="E93" s="142"/>
      <c r="F93" s="142"/>
      <c r="G93" s="142"/>
      <c r="H93" s="142"/>
      <c r="I93" s="142"/>
      <c r="J93" s="142"/>
      <c r="K93" s="63"/>
      <c r="L93" s="31"/>
      <c r="M93" s="73"/>
      <c r="N93" s="74"/>
    </row>
    <row r="94" spans="1:14" ht="99" customHeight="1" thickBot="1" x14ac:dyDescent="0.35">
      <c r="A94" s="85" t="s">
        <v>35</v>
      </c>
      <c r="B94" s="141" t="s">
        <v>123</v>
      </c>
      <c r="C94" s="141"/>
      <c r="D94" s="141"/>
      <c r="E94" s="141"/>
      <c r="F94" s="141"/>
      <c r="G94" s="141"/>
      <c r="H94" s="141"/>
      <c r="I94" s="141"/>
      <c r="J94" s="141"/>
      <c r="K94" s="78">
        <f>14000*2</f>
        <v>28000</v>
      </c>
      <c r="L94" s="32">
        <v>0</v>
      </c>
      <c r="M94" s="49" t="s">
        <v>24</v>
      </c>
      <c r="N94" s="79">
        <f t="shared" si="2"/>
        <v>0</v>
      </c>
    </row>
    <row r="95" spans="1:14" ht="106.5" customHeight="1" thickBot="1" x14ac:dyDescent="0.35">
      <c r="A95" s="60" t="s">
        <v>30</v>
      </c>
      <c r="B95" s="119" t="s">
        <v>124</v>
      </c>
      <c r="C95" s="120"/>
      <c r="D95" s="120"/>
      <c r="E95" s="120"/>
      <c r="F95" s="120"/>
      <c r="G95" s="120"/>
      <c r="H95" s="120"/>
      <c r="I95" s="120"/>
      <c r="J95" s="121"/>
      <c r="K95" s="78">
        <f>26000*2</f>
        <v>52000</v>
      </c>
      <c r="L95" s="33">
        <v>0</v>
      </c>
      <c r="M95" s="49" t="s">
        <v>24</v>
      </c>
      <c r="N95" s="79">
        <f t="shared" si="2"/>
        <v>0</v>
      </c>
    </row>
    <row r="96" spans="1:14" ht="15" thickBot="1" x14ac:dyDescent="0.35">
      <c r="A96" s="142" t="s">
        <v>23</v>
      </c>
      <c r="B96" s="142"/>
      <c r="C96" s="142"/>
      <c r="D96" s="142"/>
      <c r="E96" s="142"/>
      <c r="F96" s="142"/>
      <c r="G96" s="142"/>
      <c r="H96" s="142"/>
      <c r="I96" s="142"/>
      <c r="J96" s="142"/>
      <c r="K96" s="63"/>
      <c r="L96" s="34"/>
      <c r="M96" s="73"/>
      <c r="N96" s="74"/>
    </row>
    <row r="97" spans="1:14" ht="27" customHeight="1" thickBot="1" x14ac:dyDescent="0.35">
      <c r="A97" s="85" t="s">
        <v>35</v>
      </c>
      <c r="B97" s="152" t="s">
        <v>104</v>
      </c>
      <c r="C97" s="152"/>
      <c r="D97" s="152"/>
      <c r="E97" s="152"/>
      <c r="F97" s="152"/>
      <c r="G97" s="152"/>
      <c r="H97" s="152"/>
      <c r="I97" s="152"/>
      <c r="J97" s="152"/>
      <c r="K97" s="68">
        <f>5*2</f>
        <v>10</v>
      </c>
      <c r="L97" s="32">
        <v>0</v>
      </c>
      <c r="M97" s="52" t="s">
        <v>82</v>
      </c>
      <c r="N97" s="79">
        <f t="shared" si="2"/>
        <v>0</v>
      </c>
    </row>
    <row r="98" spans="1:14" ht="27" customHeight="1" thickBot="1" x14ac:dyDescent="0.35">
      <c r="A98" s="60" t="s">
        <v>30</v>
      </c>
      <c r="B98" s="122" t="s">
        <v>105</v>
      </c>
      <c r="C98" s="123"/>
      <c r="D98" s="123"/>
      <c r="E98" s="123"/>
      <c r="F98" s="123"/>
      <c r="G98" s="123"/>
      <c r="H98" s="123"/>
      <c r="I98" s="123"/>
      <c r="J98" s="123"/>
      <c r="K98" s="68">
        <f>5*2</f>
        <v>10</v>
      </c>
      <c r="L98" s="35">
        <v>0</v>
      </c>
      <c r="M98" s="52" t="s">
        <v>82</v>
      </c>
      <c r="N98" s="79">
        <f t="shared" si="2"/>
        <v>0</v>
      </c>
    </row>
    <row r="99" spans="1:14" ht="33" customHeight="1" thickBot="1" x14ac:dyDescent="0.35">
      <c r="A99" s="85" t="s">
        <v>35</v>
      </c>
      <c r="B99" s="152" t="s">
        <v>102</v>
      </c>
      <c r="C99" s="152"/>
      <c r="D99" s="152"/>
      <c r="E99" s="152"/>
      <c r="F99" s="152"/>
      <c r="G99" s="152"/>
      <c r="H99" s="152"/>
      <c r="I99" s="152"/>
      <c r="J99" s="152"/>
      <c r="K99" s="68">
        <f>2*2</f>
        <v>4</v>
      </c>
      <c r="L99" s="36">
        <v>0</v>
      </c>
      <c r="M99" s="52" t="s">
        <v>81</v>
      </c>
      <c r="N99" s="79">
        <f t="shared" si="2"/>
        <v>0</v>
      </c>
    </row>
    <row r="100" spans="1:14" ht="38.25" customHeight="1" thickBot="1" x14ac:dyDescent="0.35">
      <c r="A100" s="60" t="s">
        <v>30</v>
      </c>
      <c r="B100" s="122" t="s">
        <v>103</v>
      </c>
      <c r="C100" s="122"/>
      <c r="D100" s="122"/>
      <c r="E100" s="122"/>
      <c r="F100" s="122"/>
      <c r="G100" s="122"/>
      <c r="H100" s="122"/>
      <c r="I100" s="122"/>
      <c r="J100" s="122"/>
      <c r="K100" s="68">
        <f>2*2</f>
        <v>4</v>
      </c>
      <c r="L100" s="35">
        <v>0</v>
      </c>
      <c r="M100" s="52" t="s">
        <v>81</v>
      </c>
      <c r="N100" s="79">
        <f t="shared" si="2"/>
        <v>0</v>
      </c>
    </row>
    <row r="101" spans="1:14" ht="40.5" customHeight="1" thickBot="1" x14ac:dyDescent="0.35">
      <c r="A101" s="85" t="s">
        <v>35</v>
      </c>
      <c r="B101" s="143" t="s">
        <v>101</v>
      </c>
      <c r="C101" s="144"/>
      <c r="D101" s="144"/>
      <c r="E101" s="144"/>
      <c r="F101" s="144"/>
      <c r="G101" s="144"/>
      <c r="H101" s="144"/>
      <c r="I101" s="144"/>
      <c r="J101" s="145"/>
      <c r="K101" s="68">
        <f>10*2</f>
        <v>20</v>
      </c>
      <c r="L101" s="36">
        <v>0</v>
      </c>
      <c r="M101" s="52" t="s">
        <v>80</v>
      </c>
      <c r="N101" s="79">
        <f t="shared" si="2"/>
        <v>0</v>
      </c>
    </row>
    <row r="102" spans="1:14" ht="39.75" customHeight="1" thickBot="1" x14ac:dyDescent="0.35">
      <c r="A102" s="60" t="s">
        <v>30</v>
      </c>
      <c r="B102" s="149" t="s">
        <v>100</v>
      </c>
      <c r="C102" s="150"/>
      <c r="D102" s="150"/>
      <c r="E102" s="150"/>
      <c r="F102" s="150"/>
      <c r="G102" s="150"/>
      <c r="H102" s="150"/>
      <c r="I102" s="150"/>
      <c r="J102" s="151"/>
      <c r="K102" s="68">
        <f>10*2</f>
        <v>20</v>
      </c>
      <c r="L102" s="35">
        <v>0</v>
      </c>
      <c r="M102" s="52" t="s">
        <v>80</v>
      </c>
      <c r="N102" s="79">
        <f t="shared" si="2"/>
        <v>0</v>
      </c>
    </row>
    <row r="103" spans="1:14" ht="30.75" customHeight="1" thickBot="1" x14ac:dyDescent="0.35">
      <c r="A103" s="85" t="s">
        <v>35</v>
      </c>
      <c r="B103" s="143" t="s">
        <v>99</v>
      </c>
      <c r="C103" s="144"/>
      <c r="D103" s="144"/>
      <c r="E103" s="144"/>
      <c r="F103" s="144"/>
      <c r="G103" s="144"/>
      <c r="H103" s="144"/>
      <c r="I103" s="144"/>
      <c r="J103" s="145"/>
      <c r="K103" s="69">
        <f>25*5</f>
        <v>125</v>
      </c>
      <c r="L103" s="36">
        <v>0</v>
      </c>
      <c r="M103" s="52" t="s">
        <v>83</v>
      </c>
      <c r="N103" s="79">
        <f t="shared" si="2"/>
        <v>0</v>
      </c>
    </row>
    <row r="104" spans="1:14" ht="30.75" customHeight="1" thickBot="1" x14ac:dyDescent="0.35">
      <c r="A104" s="60" t="s">
        <v>30</v>
      </c>
      <c r="B104" s="148" t="s">
        <v>98</v>
      </c>
      <c r="C104" s="148"/>
      <c r="D104" s="148"/>
      <c r="E104" s="148"/>
      <c r="F104" s="148"/>
      <c r="G104" s="148"/>
      <c r="H104" s="148"/>
      <c r="I104" s="148"/>
      <c r="J104" s="148"/>
      <c r="K104" s="70">
        <f>25*5</f>
        <v>125</v>
      </c>
      <c r="L104" s="35">
        <v>0</v>
      </c>
      <c r="M104" s="52" t="s">
        <v>83</v>
      </c>
      <c r="N104" s="79">
        <f t="shared" si="2"/>
        <v>0</v>
      </c>
    </row>
    <row r="105" spans="1:14" ht="43.8" thickBot="1" x14ac:dyDescent="0.35">
      <c r="B105" s="96"/>
      <c r="C105" s="96"/>
      <c r="D105" s="96"/>
      <c r="E105" s="96"/>
      <c r="F105" s="96"/>
      <c r="G105" s="96"/>
      <c r="H105" s="96"/>
      <c r="I105" s="96"/>
      <c r="J105" s="96"/>
      <c r="K105" s="89"/>
      <c r="L105" s="97"/>
      <c r="M105" s="75" t="s">
        <v>96</v>
      </c>
      <c r="N105" s="56">
        <f>SUM(N79+N82+N85+N88+N91+N94+N97+N99+N101+N103)</f>
        <v>0</v>
      </c>
    </row>
    <row r="106" spans="1:14" ht="43.8" thickBot="1" x14ac:dyDescent="0.35">
      <c r="B106" s="96"/>
      <c r="C106" s="96"/>
      <c r="D106" s="96"/>
      <c r="E106" s="96"/>
      <c r="F106" s="96"/>
      <c r="G106" s="96"/>
      <c r="H106" s="96"/>
      <c r="I106" s="96"/>
      <c r="J106" s="96"/>
      <c r="K106" s="89"/>
      <c r="L106" s="97"/>
      <c r="M106" s="81" t="s">
        <v>97</v>
      </c>
      <c r="N106" s="56">
        <f>SUM(N80+N83+N86+N89+N92+N95+N98+N100+N102+N104)</f>
        <v>0</v>
      </c>
    </row>
    <row r="107" spans="1:14" ht="15" thickBot="1" x14ac:dyDescent="0.35">
      <c r="B107" s="96"/>
      <c r="C107" s="96"/>
      <c r="D107" s="96"/>
      <c r="E107" s="96"/>
      <c r="F107" s="96"/>
      <c r="G107" s="96"/>
      <c r="H107" s="96"/>
      <c r="I107" s="96"/>
      <c r="J107" s="96"/>
      <c r="K107" s="89"/>
      <c r="L107" s="103"/>
      <c r="M107" s="104"/>
      <c r="N107" s="99"/>
    </row>
    <row r="108" spans="1:14" ht="18.600000000000001" thickBot="1" x14ac:dyDescent="0.4">
      <c r="A108" s="124" t="s">
        <v>21</v>
      </c>
      <c r="B108" s="125"/>
      <c r="C108" s="125"/>
      <c r="D108" s="125"/>
      <c r="E108" s="125"/>
      <c r="F108" s="125"/>
      <c r="G108" s="125"/>
      <c r="H108" s="125"/>
      <c r="I108" s="125"/>
      <c r="J108" s="125"/>
      <c r="K108" s="125"/>
      <c r="L108" s="125"/>
      <c r="M108" s="125"/>
      <c r="N108" s="126"/>
    </row>
    <row r="109" spans="1:14" ht="15" thickBot="1" x14ac:dyDescent="0.35">
      <c r="A109" s="147" t="s">
        <v>63</v>
      </c>
      <c r="B109" s="147"/>
      <c r="C109" s="147"/>
      <c r="D109" s="147"/>
      <c r="E109" s="147"/>
      <c r="F109" s="147"/>
      <c r="G109" s="147"/>
      <c r="H109" s="147"/>
      <c r="I109" s="147"/>
      <c r="J109" s="147"/>
      <c r="K109" s="82" t="s">
        <v>4</v>
      </c>
      <c r="L109" s="100" t="s">
        <v>3</v>
      </c>
      <c r="M109" s="83" t="s">
        <v>2</v>
      </c>
      <c r="N109" s="84" t="s">
        <v>1</v>
      </c>
    </row>
    <row r="110" spans="1:14" ht="51" customHeight="1" thickBot="1" x14ac:dyDescent="0.35">
      <c r="A110" s="85" t="s">
        <v>35</v>
      </c>
      <c r="B110" s="117" t="s">
        <v>71</v>
      </c>
      <c r="C110" s="117"/>
      <c r="D110" s="117"/>
      <c r="E110" s="117"/>
      <c r="F110" s="117"/>
      <c r="G110" s="117"/>
      <c r="H110" s="117"/>
      <c r="I110" s="117"/>
      <c r="J110" s="117"/>
      <c r="K110" s="58">
        <v>2</v>
      </c>
      <c r="L110" s="32">
        <v>0</v>
      </c>
      <c r="M110" s="37" t="s">
        <v>5</v>
      </c>
      <c r="N110" s="79">
        <f>K110*L110</f>
        <v>0</v>
      </c>
    </row>
    <row r="111" spans="1:14" ht="51" customHeight="1" thickBot="1" x14ac:dyDescent="0.35">
      <c r="A111" s="60" t="s">
        <v>30</v>
      </c>
      <c r="B111" s="118" t="s">
        <v>70</v>
      </c>
      <c r="C111" s="118"/>
      <c r="D111" s="118"/>
      <c r="E111" s="118"/>
      <c r="F111" s="118"/>
      <c r="G111" s="118"/>
      <c r="H111" s="118"/>
      <c r="I111" s="118"/>
      <c r="J111" s="118"/>
      <c r="K111" s="58">
        <v>2</v>
      </c>
      <c r="L111" s="33">
        <v>0</v>
      </c>
      <c r="M111" s="37" t="s">
        <v>5</v>
      </c>
      <c r="N111" s="79">
        <f>K111*L111</f>
        <v>0</v>
      </c>
    </row>
    <row r="112" spans="1:14" ht="15" thickBot="1" x14ac:dyDescent="0.35">
      <c r="A112" s="146" t="s">
        <v>12</v>
      </c>
      <c r="B112" s="146"/>
      <c r="C112" s="146"/>
      <c r="D112" s="146"/>
      <c r="E112" s="146"/>
      <c r="F112" s="146"/>
      <c r="G112" s="146"/>
      <c r="H112" s="146"/>
      <c r="I112" s="146"/>
      <c r="J112" s="146"/>
      <c r="K112" s="63"/>
      <c r="L112" s="31"/>
      <c r="M112" s="73"/>
      <c r="N112" s="74"/>
    </row>
    <row r="113" spans="1:14" ht="48" customHeight="1" thickBot="1" x14ac:dyDescent="0.35">
      <c r="A113" s="85" t="s">
        <v>35</v>
      </c>
      <c r="B113" s="157" t="s">
        <v>131</v>
      </c>
      <c r="C113" s="158"/>
      <c r="D113" s="158"/>
      <c r="E113" s="158"/>
      <c r="F113" s="158"/>
      <c r="G113" s="158"/>
      <c r="H113" s="158"/>
      <c r="I113" s="158"/>
      <c r="J113" s="159"/>
      <c r="K113" s="59">
        <v>2</v>
      </c>
      <c r="L113" s="32">
        <v>0</v>
      </c>
      <c r="M113" s="41" t="s">
        <v>5</v>
      </c>
      <c r="N113" s="79">
        <f>K113*L113</f>
        <v>0</v>
      </c>
    </row>
    <row r="114" spans="1:14" ht="48" customHeight="1" thickBot="1" x14ac:dyDescent="0.35">
      <c r="A114" s="60" t="s">
        <v>30</v>
      </c>
      <c r="B114" s="135" t="s">
        <v>132</v>
      </c>
      <c r="C114" s="136"/>
      <c r="D114" s="136"/>
      <c r="E114" s="136"/>
      <c r="F114" s="136"/>
      <c r="G114" s="136"/>
      <c r="H114" s="136"/>
      <c r="I114" s="136"/>
      <c r="J114" s="137"/>
      <c r="K114" s="58">
        <v>2</v>
      </c>
      <c r="L114" s="33">
        <v>0</v>
      </c>
      <c r="M114" s="37" t="s">
        <v>5</v>
      </c>
      <c r="N114" s="79">
        <f>K114*L114</f>
        <v>0</v>
      </c>
    </row>
    <row r="115" spans="1:14" ht="15" thickBot="1" x14ac:dyDescent="0.35">
      <c r="A115" s="142" t="s">
        <v>15</v>
      </c>
      <c r="B115" s="142"/>
      <c r="C115" s="142"/>
      <c r="D115" s="142"/>
      <c r="E115" s="142"/>
      <c r="F115" s="142"/>
      <c r="G115" s="142"/>
      <c r="H115" s="142"/>
      <c r="I115" s="142"/>
      <c r="J115" s="142"/>
      <c r="K115" s="65"/>
      <c r="L115" s="31"/>
      <c r="M115" s="73"/>
      <c r="N115" s="74"/>
    </row>
    <row r="116" spans="1:14" ht="34.5" customHeight="1" thickBot="1" x14ac:dyDescent="0.35">
      <c r="A116" s="85" t="s">
        <v>35</v>
      </c>
      <c r="B116" s="163" t="s">
        <v>107</v>
      </c>
      <c r="C116" s="164"/>
      <c r="D116" s="164"/>
      <c r="E116" s="164"/>
      <c r="F116" s="164"/>
      <c r="G116" s="164"/>
      <c r="H116" s="164"/>
      <c r="I116" s="164"/>
      <c r="J116" s="165"/>
      <c r="K116" s="71">
        <f>105000*2</f>
        <v>210000</v>
      </c>
      <c r="L116" s="32">
        <v>0</v>
      </c>
      <c r="M116" s="37" t="s">
        <v>16</v>
      </c>
      <c r="N116" s="79">
        <f>SUM(K116*L116)</f>
        <v>0</v>
      </c>
    </row>
    <row r="117" spans="1:14" ht="34.5" customHeight="1" thickBot="1" x14ac:dyDescent="0.35">
      <c r="A117" s="60" t="s">
        <v>30</v>
      </c>
      <c r="B117" s="160" t="s">
        <v>108</v>
      </c>
      <c r="C117" s="161"/>
      <c r="D117" s="161"/>
      <c r="E117" s="161"/>
      <c r="F117" s="161"/>
      <c r="G117" s="161"/>
      <c r="H117" s="161"/>
      <c r="I117" s="161"/>
      <c r="J117" s="162"/>
      <c r="K117" s="71">
        <f>260000*2</f>
        <v>520000</v>
      </c>
      <c r="L117" s="33">
        <v>0</v>
      </c>
      <c r="M117" s="37" t="s">
        <v>16</v>
      </c>
      <c r="N117" s="79">
        <f>SUM(K117*L117)</f>
        <v>0</v>
      </c>
    </row>
    <row r="118" spans="1:14" ht="15" thickBot="1" x14ac:dyDescent="0.35">
      <c r="A118" s="142" t="s">
        <v>13</v>
      </c>
      <c r="B118" s="142"/>
      <c r="C118" s="142"/>
      <c r="D118" s="142"/>
      <c r="E118" s="142"/>
      <c r="F118" s="142"/>
      <c r="G118" s="142"/>
      <c r="H118" s="142"/>
      <c r="I118" s="142"/>
      <c r="J118" s="142"/>
      <c r="K118" s="63"/>
      <c r="L118" s="31"/>
      <c r="M118" s="73"/>
      <c r="N118" s="74"/>
    </row>
    <row r="119" spans="1:14" ht="48.75" customHeight="1" thickBot="1" x14ac:dyDescent="0.35">
      <c r="A119" s="85" t="s">
        <v>35</v>
      </c>
      <c r="B119" s="157" t="s">
        <v>109</v>
      </c>
      <c r="C119" s="158"/>
      <c r="D119" s="158"/>
      <c r="E119" s="158"/>
      <c r="F119" s="158"/>
      <c r="G119" s="158"/>
      <c r="H119" s="158"/>
      <c r="I119" s="158"/>
      <c r="J119" s="159"/>
      <c r="K119" s="62">
        <v>2</v>
      </c>
      <c r="L119" s="32">
        <v>0</v>
      </c>
      <c r="M119" s="47" t="s">
        <v>45</v>
      </c>
      <c r="N119" s="79">
        <f t="shared" ref="N119:N135" si="3">SUM(K119*L119)</f>
        <v>0</v>
      </c>
    </row>
    <row r="120" spans="1:14" ht="48.75" customHeight="1" thickBot="1" x14ac:dyDescent="0.35">
      <c r="A120" s="60" t="s">
        <v>30</v>
      </c>
      <c r="B120" s="135" t="s">
        <v>110</v>
      </c>
      <c r="C120" s="136"/>
      <c r="D120" s="136"/>
      <c r="E120" s="136"/>
      <c r="F120" s="136"/>
      <c r="G120" s="136"/>
      <c r="H120" s="136"/>
      <c r="I120" s="136"/>
      <c r="J120" s="137"/>
      <c r="K120" s="62">
        <v>2</v>
      </c>
      <c r="L120" s="33">
        <v>0</v>
      </c>
      <c r="M120" s="47" t="s">
        <v>45</v>
      </c>
      <c r="N120" s="79">
        <f t="shared" si="3"/>
        <v>0</v>
      </c>
    </row>
    <row r="121" spans="1:14" ht="15" thickBot="1" x14ac:dyDescent="0.35">
      <c r="A121" s="142" t="s">
        <v>14</v>
      </c>
      <c r="B121" s="142"/>
      <c r="C121" s="142"/>
      <c r="D121" s="142"/>
      <c r="E121" s="142"/>
      <c r="F121" s="142"/>
      <c r="G121" s="142"/>
      <c r="H121" s="142"/>
      <c r="I121" s="142"/>
      <c r="J121" s="142"/>
      <c r="K121" s="63"/>
      <c r="L121" s="31"/>
      <c r="M121" s="73"/>
      <c r="N121" s="74"/>
    </row>
    <row r="122" spans="1:14" ht="107.25" customHeight="1" thickBot="1" x14ac:dyDescent="0.35">
      <c r="A122" s="85" t="s">
        <v>35</v>
      </c>
      <c r="B122" s="138" t="s">
        <v>111</v>
      </c>
      <c r="C122" s="139"/>
      <c r="D122" s="139"/>
      <c r="E122" s="139"/>
      <c r="F122" s="139"/>
      <c r="G122" s="139"/>
      <c r="H122" s="139"/>
      <c r="I122" s="139"/>
      <c r="J122" s="140"/>
      <c r="K122" s="72">
        <f>9*2</f>
        <v>18</v>
      </c>
      <c r="L122" s="32">
        <v>0</v>
      </c>
      <c r="M122" s="49" t="s">
        <v>50</v>
      </c>
      <c r="N122" s="79">
        <f t="shared" si="3"/>
        <v>0</v>
      </c>
    </row>
    <row r="123" spans="1:14" ht="107.25" customHeight="1" thickBot="1" x14ac:dyDescent="0.35">
      <c r="A123" s="60" t="s">
        <v>30</v>
      </c>
      <c r="B123" s="119" t="s">
        <v>112</v>
      </c>
      <c r="C123" s="120"/>
      <c r="D123" s="120"/>
      <c r="E123" s="120"/>
      <c r="F123" s="120"/>
      <c r="G123" s="120"/>
      <c r="H123" s="120"/>
      <c r="I123" s="120"/>
      <c r="J123" s="121"/>
      <c r="K123" s="72">
        <f>9*2</f>
        <v>18</v>
      </c>
      <c r="L123" s="33">
        <v>0</v>
      </c>
      <c r="M123" s="49" t="s">
        <v>50</v>
      </c>
      <c r="N123" s="79">
        <f t="shared" si="3"/>
        <v>0</v>
      </c>
    </row>
    <row r="124" spans="1:14" ht="15" thickBot="1" x14ac:dyDescent="0.35">
      <c r="A124" s="142" t="s">
        <v>17</v>
      </c>
      <c r="B124" s="142"/>
      <c r="C124" s="142"/>
      <c r="D124" s="142"/>
      <c r="E124" s="142"/>
      <c r="F124" s="142"/>
      <c r="G124" s="142"/>
      <c r="H124" s="142"/>
      <c r="I124" s="142"/>
      <c r="J124" s="142"/>
      <c r="K124" s="63"/>
      <c r="L124" s="31"/>
      <c r="M124" s="73"/>
      <c r="N124" s="74"/>
    </row>
    <row r="125" spans="1:14" ht="99.75" customHeight="1" thickBot="1" x14ac:dyDescent="0.35">
      <c r="A125" s="85" t="s">
        <v>35</v>
      </c>
      <c r="B125" s="141" t="s">
        <v>125</v>
      </c>
      <c r="C125" s="141"/>
      <c r="D125" s="141"/>
      <c r="E125" s="141"/>
      <c r="F125" s="141"/>
      <c r="G125" s="141"/>
      <c r="H125" s="141"/>
      <c r="I125" s="141"/>
      <c r="J125" s="141"/>
      <c r="K125" s="78">
        <f>14000*2</f>
        <v>28000</v>
      </c>
      <c r="L125" s="32">
        <v>0</v>
      </c>
      <c r="M125" s="49" t="s">
        <v>24</v>
      </c>
      <c r="N125" s="79">
        <f t="shared" si="3"/>
        <v>0</v>
      </c>
    </row>
    <row r="126" spans="1:14" ht="99.75" customHeight="1" thickBot="1" x14ac:dyDescent="0.35">
      <c r="A126" s="60" t="s">
        <v>30</v>
      </c>
      <c r="B126" s="119" t="s">
        <v>126</v>
      </c>
      <c r="C126" s="120"/>
      <c r="D126" s="120"/>
      <c r="E126" s="120"/>
      <c r="F126" s="120"/>
      <c r="G126" s="120"/>
      <c r="H126" s="120"/>
      <c r="I126" s="120"/>
      <c r="J126" s="121"/>
      <c r="K126" s="78">
        <f>26000*2</f>
        <v>52000</v>
      </c>
      <c r="L126" s="33">
        <v>0</v>
      </c>
      <c r="M126" s="49" t="s">
        <v>24</v>
      </c>
      <c r="N126" s="79">
        <f t="shared" si="3"/>
        <v>0</v>
      </c>
    </row>
    <row r="127" spans="1:14" ht="15" thickBot="1" x14ac:dyDescent="0.35">
      <c r="A127" s="142" t="s">
        <v>23</v>
      </c>
      <c r="B127" s="142"/>
      <c r="C127" s="142"/>
      <c r="D127" s="142"/>
      <c r="E127" s="142"/>
      <c r="F127" s="142"/>
      <c r="G127" s="142"/>
      <c r="H127" s="142"/>
      <c r="I127" s="142"/>
      <c r="J127" s="142"/>
      <c r="K127" s="63"/>
      <c r="L127" s="31"/>
      <c r="M127" s="73"/>
      <c r="N127" s="74"/>
    </row>
    <row r="128" spans="1:14" ht="42.75" customHeight="1" thickBot="1" x14ac:dyDescent="0.35">
      <c r="A128" s="85" t="s">
        <v>35</v>
      </c>
      <c r="B128" s="152" t="s">
        <v>113</v>
      </c>
      <c r="C128" s="152"/>
      <c r="D128" s="152"/>
      <c r="E128" s="152"/>
      <c r="F128" s="152"/>
      <c r="G128" s="152"/>
      <c r="H128" s="152"/>
      <c r="I128" s="152"/>
      <c r="J128" s="152"/>
      <c r="K128" s="68">
        <f>5*2</f>
        <v>10</v>
      </c>
      <c r="L128" s="32">
        <v>0</v>
      </c>
      <c r="M128" s="52" t="s">
        <v>82</v>
      </c>
      <c r="N128" s="79">
        <f t="shared" si="3"/>
        <v>0</v>
      </c>
    </row>
    <row r="129" spans="1:14" ht="42.75" customHeight="1" thickBot="1" x14ac:dyDescent="0.35">
      <c r="A129" s="60" t="s">
        <v>30</v>
      </c>
      <c r="B129" s="122" t="s">
        <v>114</v>
      </c>
      <c r="C129" s="123"/>
      <c r="D129" s="123"/>
      <c r="E129" s="123"/>
      <c r="F129" s="123"/>
      <c r="G129" s="123"/>
      <c r="H129" s="123"/>
      <c r="I129" s="123"/>
      <c r="J129" s="123"/>
      <c r="K129" s="68">
        <f>5*2</f>
        <v>10</v>
      </c>
      <c r="L129" s="33">
        <v>0</v>
      </c>
      <c r="M129" s="52" t="s">
        <v>82</v>
      </c>
      <c r="N129" s="79">
        <f t="shared" si="3"/>
        <v>0</v>
      </c>
    </row>
    <row r="130" spans="1:14" ht="42.75" customHeight="1" thickBot="1" x14ac:dyDescent="0.35">
      <c r="A130" s="85" t="s">
        <v>35</v>
      </c>
      <c r="B130" s="152" t="s">
        <v>115</v>
      </c>
      <c r="C130" s="152"/>
      <c r="D130" s="152"/>
      <c r="E130" s="152"/>
      <c r="F130" s="152"/>
      <c r="G130" s="152"/>
      <c r="H130" s="152"/>
      <c r="I130" s="152"/>
      <c r="J130" s="152"/>
      <c r="K130" s="68">
        <f>2*2</f>
        <v>4</v>
      </c>
      <c r="L130" s="32">
        <v>0</v>
      </c>
      <c r="M130" s="52" t="s">
        <v>81</v>
      </c>
      <c r="N130" s="79">
        <f t="shared" si="3"/>
        <v>0</v>
      </c>
    </row>
    <row r="131" spans="1:14" ht="42.75" customHeight="1" thickBot="1" x14ac:dyDescent="0.35">
      <c r="A131" s="60" t="s">
        <v>30</v>
      </c>
      <c r="B131" s="122" t="s">
        <v>116</v>
      </c>
      <c r="C131" s="122"/>
      <c r="D131" s="122"/>
      <c r="E131" s="122"/>
      <c r="F131" s="122"/>
      <c r="G131" s="122"/>
      <c r="H131" s="122"/>
      <c r="I131" s="122"/>
      <c r="J131" s="122"/>
      <c r="K131" s="68">
        <f>2*2</f>
        <v>4</v>
      </c>
      <c r="L131" s="33">
        <v>0</v>
      </c>
      <c r="M131" s="52" t="s">
        <v>81</v>
      </c>
      <c r="N131" s="79">
        <f t="shared" si="3"/>
        <v>0</v>
      </c>
    </row>
    <row r="132" spans="1:14" ht="42.75" customHeight="1" thickBot="1" x14ac:dyDescent="0.35">
      <c r="A132" s="85" t="s">
        <v>35</v>
      </c>
      <c r="B132" s="143" t="s">
        <v>118</v>
      </c>
      <c r="C132" s="144"/>
      <c r="D132" s="144"/>
      <c r="E132" s="144"/>
      <c r="F132" s="144"/>
      <c r="G132" s="144"/>
      <c r="H132" s="144"/>
      <c r="I132" s="144"/>
      <c r="J132" s="145"/>
      <c r="K132" s="68">
        <f>10*2</f>
        <v>20</v>
      </c>
      <c r="L132" s="32">
        <v>0</v>
      </c>
      <c r="M132" s="52" t="s">
        <v>80</v>
      </c>
      <c r="N132" s="79">
        <f t="shared" si="3"/>
        <v>0</v>
      </c>
    </row>
    <row r="133" spans="1:14" ht="42.75" customHeight="1" thickBot="1" x14ac:dyDescent="0.35">
      <c r="A133" s="60" t="s">
        <v>30</v>
      </c>
      <c r="B133" s="149" t="s">
        <v>117</v>
      </c>
      <c r="C133" s="150"/>
      <c r="D133" s="150"/>
      <c r="E133" s="150"/>
      <c r="F133" s="150"/>
      <c r="G133" s="150"/>
      <c r="H133" s="150"/>
      <c r="I133" s="150"/>
      <c r="J133" s="151"/>
      <c r="K133" s="68">
        <f>10*2</f>
        <v>20</v>
      </c>
      <c r="L133" s="33">
        <v>0</v>
      </c>
      <c r="M133" s="52" t="s">
        <v>80</v>
      </c>
      <c r="N133" s="79">
        <f t="shared" si="3"/>
        <v>0</v>
      </c>
    </row>
    <row r="134" spans="1:14" ht="42.75" customHeight="1" thickBot="1" x14ac:dyDescent="0.35">
      <c r="A134" s="85" t="s">
        <v>35</v>
      </c>
      <c r="B134" s="143" t="s">
        <v>119</v>
      </c>
      <c r="C134" s="144"/>
      <c r="D134" s="144"/>
      <c r="E134" s="144"/>
      <c r="F134" s="144"/>
      <c r="G134" s="144"/>
      <c r="H134" s="144"/>
      <c r="I134" s="144"/>
      <c r="J134" s="145"/>
      <c r="K134" s="69">
        <f>25*5</f>
        <v>125</v>
      </c>
      <c r="L134" s="32">
        <v>0</v>
      </c>
      <c r="M134" s="52" t="s">
        <v>83</v>
      </c>
      <c r="N134" s="79">
        <f t="shared" si="3"/>
        <v>0</v>
      </c>
    </row>
    <row r="135" spans="1:14" ht="42.75" customHeight="1" thickBot="1" x14ac:dyDescent="0.35">
      <c r="A135" s="60" t="s">
        <v>30</v>
      </c>
      <c r="B135" s="148" t="s">
        <v>120</v>
      </c>
      <c r="C135" s="148"/>
      <c r="D135" s="148"/>
      <c r="E135" s="148"/>
      <c r="F135" s="148"/>
      <c r="G135" s="148"/>
      <c r="H135" s="148"/>
      <c r="I135" s="148"/>
      <c r="J135" s="148"/>
      <c r="K135" s="70">
        <f>25*5</f>
        <v>125</v>
      </c>
      <c r="L135" s="35">
        <v>0</v>
      </c>
      <c r="M135" s="52" t="s">
        <v>83</v>
      </c>
      <c r="N135" s="79">
        <f t="shared" si="3"/>
        <v>0</v>
      </c>
    </row>
    <row r="136" spans="1:14" ht="43.8" thickBot="1" x14ac:dyDescent="0.35">
      <c r="B136" s="96"/>
      <c r="C136" s="96"/>
      <c r="D136" s="96"/>
      <c r="E136" s="96"/>
      <c r="F136" s="96"/>
      <c r="G136" s="96"/>
      <c r="H136" s="96"/>
      <c r="I136" s="96"/>
      <c r="J136" s="96"/>
      <c r="K136" s="89"/>
      <c r="L136" s="97"/>
      <c r="M136" s="75" t="s">
        <v>121</v>
      </c>
      <c r="N136" s="76">
        <f>SUM(N110+N113+N116+N119+N122+N125+N128+N130+N132+N134)</f>
        <v>0</v>
      </c>
    </row>
    <row r="137" spans="1:14" ht="43.8" thickBot="1" x14ac:dyDescent="0.35">
      <c r="A137" s="105"/>
      <c r="B137" s="106"/>
      <c r="C137" s="106"/>
      <c r="D137" s="106"/>
      <c r="E137" s="106"/>
      <c r="F137" s="106"/>
      <c r="G137" s="106"/>
      <c r="H137" s="106"/>
      <c r="I137" s="106"/>
      <c r="J137" s="106"/>
      <c r="K137" s="107"/>
      <c r="L137" s="103"/>
      <c r="M137" s="77" t="s">
        <v>122</v>
      </c>
      <c r="N137" s="56">
        <f>SUM(N111+N114+N117+N120+N123+N126+N129+N131+N133+N135)</f>
        <v>0</v>
      </c>
    </row>
    <row r="138" spans="1:14" x14ac:dyDescent="0.3">
      <c r="A138" s="105"/>
      <c r="B138" s="108"/>
      <c r="C138" s="108"/>
      <c r="D138" s="108"/>
      <c r="E138" s="108"/>
      <c r="F138" s="108"/>
      <c r="G138" s="108"/>
      <c r="H138" s="108"/>
      <c r="I138" s="108"/>
      <c r="J138" s="108"/>
      <c r="K138" s="109"/>
      <c r="L138" s="110"/>
      <c r="M138" s="111"/>
    </row>
    <row r="139" spans="1:14" x14ac:dyDescent="0.3">
      <c r="A139" s="105"/>
      <c r="B139" s="110"/>
      <c r="C139" s="110"/>
      <c r="D139" s="110"/>
      <c r="E139" s="110"/>
      <c r="F139" s="110"/>
      <c r="G139" s="110"/>
      <c r="H139" s="110"/>
      <c r="I139" s="110"/>
      <c r="J139" s="110"/>
      <c r="K139" s="111"/>
      <c r="L139" s="110"/>
      <c r="M139" s="112"/>
      <c r="N139" s="99"/>
    </row>
    <row r="140" spans="1:14" x14ac:dyDescent="0.3">
      <c r="A140" s="105"/>
      <c r="B140" s="110"/>
      <c r="C140" s="110"/>
      <c r="D140" s="110"/>
      <c r="E140" s="110"/>
      <c r="F140" s="110"/>
      <c r="G140" s="110"/>
      <c r="H140" s="110"/>
      <c r="I140" s="110"/>
      <c r="J140" s="110"/>
      <c r="K140" s="111"/>
      <c r="L140" s="110"/>
      <c r="M140" s="112"/>
      <c r="N140" s="99"/>
    </row>
    <row r="141" spans="1:14" x14ac:dyDescent="0.3">
      <c r="A141" s="105"/>
      <c r="B141" s="110"/>
      <c r="C141" s="110"/>
      <c r="D141" s="110"/>
      <c r="E141" s="110"/>
      <c r="F141" s="110"/>
      <c r="G141" s="110"/>
      <c r="H141" s="110"/>
      <c r="I141" s="110"/>
      <c r="J141" s="110"/>
      <c r="K141" s="111"/>
      <c r="L141" s="110"/>
      <c r="M141" s="112"/>
      <c r="N141" s="99"/>
    </row>
    <row r="142" spans="1:14" x14ac:dyDescent="0.3">
      <c r="A142" s="105"/>
      <c r="B142" s="113"/>
      <c r="C142" s="113"/>
      <c r="D142" s="113"/>
      <c r="E142" s="113"/>
      <c r="F142" s="113"/>
      <c r="G142" s="113"/>
      <c r="H142" s="113"/>
      <c r="I142" s="113"/>
      <c r="J142" s="113"/>
      <c r="K142" s="113"/>
      <c r="L142" s="113"/>
      <c r="M142" s="113"/>
    </row>
    <row r="143" spans="1:14" x14ac:dyDescent="0.3">
      <c r="A143" s="105"/>
      <c r="B143" s="105"/>
      <c r="C143" s="105"/>
      <c r="D143" s="105"/>
      <c r="E143" s="105"/>
      <c r="F143" s="105"/>
      <c r="G143" s="105"/>
      <c r="H143" s="105"/>
      <c r="I143" s="105"/>
      <c r="J143" s="105"/>
      <c r="K143" s="105"/>
      <c r="L143" s="105"/>
      <c r="M143" s="105"/>
    </row>
    <row r="144" spans="1:14" x14ac:dyDescent="0.3">
      <c r="A144" s="105"/>
      <c r="B144" s="105"/>
      <c r="C144" s="105"/>
      <c r="D144" s="105"/>
      <c r="E144" s="105"/>
      <c r="F144" s="105"/>
      <c r="G144" s="105"/>
      <c r="H144" s="105"/>
      <c r="I144" s="105"/>
      <c r="J144" s="105"/>
      <c r="K144" s="105"/>
      <c r="L144" s="105"/>
      <c r="M144" s="105"/>
    </row>
    <row r="145" spans="1:13" x14ac:dyDescent="0.3">
      <c r="A145" s="105"/>
      <c r="B145" s="105"/>
      <c r="C145" s="105"/>
      <c r="D145" s="105"/>
      <c r="E145" s="105"/>
      <c r="F145" s="105"/>
      <c r="G145" s="105"/>
      <c r="H145" s="105"/>
      <c r="I145" s="105"/>
      <c r="J145" s="105"/>
      <c r="K145" s="105"/>
      <c r="L145" s="105"/>
      <c r="M145" s="105"/>
    </row>
    <row r="146" spans="1:13" x14ac:dyDescent="0.3">
      <c r="A146" s="105"/>
      <c r="B146" s="105"/>
      <c r="C146" s="105"/>
      <c r="D146" s="105"/>
      <c r="E146" s="105"/>
      <c r="F146" s="105"/>
      <c r="G146" s="105"/>
      <c r="H146" s="105"/>
      <c r="I146" s="105"/>
      <c r="J146" s="105"/>
      <c r="K146" s="105"/>
      <c r="L146" s="105"/>
      <c r="M146" s="105"/>
    </row>
  </sheetData>
  <sheetProtection algorithmName="SHA-512" hashValue="PVomuoSzdhI8OPqczJ+BarbC9soNyxRn9Reice16R/tPpiGKby9zUdvqr5JKX3aUM8oabDuvuhAlb7p/txlMfA==" saltValue="5jngKRRMMenT6EWMDFkkpw==" spinCount="100000" sheet="1" objects="1" scenarios="1" formatCells="0"/>
  <mergeCells count="122">
    <mergeCell ref="B42:J42"/>
    <mergeCell ref="B49:J49"/>
    <mergeCell ref="B55:J55"/>
    <mergeCell ref="B64:J64"/>
    <mergeCell ref="B48:J48"/>
    <mergeCell ref="B51:J51"/>
    <mergeCell ref="B54:J54"/>
    <mergeCell ref="B57:J57"/>
    <mergeCell ref="B80:J80"/>
    <mergeCell ref="B63:J63"/>
    <mergeCell ref="B52:J52"/>
    <mergeCell ref="A53:J53"/>
    <mergeCell ref="A1:H1"/>
    <mergeCell ref="A2:H2"/>
    <mergeCell ref="B27:J27"/>
    <mergeCell ref="B29:J29"/>
    <mergeCell ref="B32:J32"/>
    <mergeCell ref="B23:J23"/>
    <mergeCell ref="B11:J11"/>
    <mergeCell ref="B14:J14"/>
    <mergeCell ref="B17:J17"/>
    <mergeCell ref="B18:J18"/>
    <mergeCell ref="B20:J20"/>
    <mergeCell ref="B26:J26"/>
    <mergeCell ref="B24:J24"/>
    <mergeCell ref="A25:J25"/>
    <mergeCell ref="A28:J28"/>
    <mergeCell ref="B12:J12"/>
    <mergeCell ref="B15:J15"/>
    <mergeCell ref="A13:J13"/>
    <mergeCell ref="A16:J16"/>
    <mergeCell ref="A19:J19"/>
    <mergeCell ref="A22:J22"/>
    <mergeCell ref="B21:J21"/>
    <mergeCell ref="B85:J85"/>
    <mergeCell ref="B83:J83"/>
    <mergeCell ref="B86:J86"/>
    <mergeCell ref="A84:J84"/>
    <mergeCell ref="A87:J87"/>
    <mergeCell ref="A90:J90"/>
    <mergeCell ref="A93:J93"/>
    <mergeCell ref="B88:J88"/>
    <mergeCell ref="B60:J60"/>
    <mergeCell ref="B61:J61"/>
    <mergeCell ref="B79:J79"/>
    <mergeCell ref="B66:J66"/>
    <mergeCell ref="B67:J67"/>
    <mergeCell ref="B68:J68"/>
    <mergeCell ref="B69:J69"/>
    <mergeCell ref="B70:J70"/>
    <mergeCell ref="B71:J71"/>
    <mergeCell ref="B72:J72"/>
    <mergeCell ref="B73:J73"/>
    <mergeCell ref="A78:J78"/>
    <mergeCell ref="A81:J81"/>
    <mergeCell ref="B82:J82"/>
    <mergeCell ref="B135:J135"/>
    <mergeCell ref="B113:J113"/>
    <mergeCell ref="A112:J112"/>
    <mergeCell ref="A115:J115"/>
    <mergeCell ref="B117:J117"/>
    <mergeCell ref="A118:J118"/>
    <mergeCell ref="B120:J120"/>
    <mergeCell ref="B123:J123"/>
    <mergeCell ref="A121:J121"/>
    <mergeCell ref="A124:J124"/>
    <mergeCell ref="A127:J127"/>
    <mergeCell ref="B128:J128"/>
    <mergeCell ref="B129:J129"/>
    <mergeCell ref="B125:J125"/>
    <mergeCell ref="B114:J114"/>
    <mergeCell ref="B116:J116"/>
    <mergeCell ref="B119:J119"/>
    <mergeCell ref="B122:J122"/>
    <mergeCell ref="B132:J132"/>
    <mergeCell ref="B133:J133"/>
    <mergeCell ref="B134:J134"/>
    <mergeCell ref="B130:J130"/>
    <mergeCell ref="B131:J131"/>
    <mergeCell ref="B36:J36"/>
    <mergeCell ref="B40:J40"/>
    <mergeCell ref="B37:J37"/>
    <mergeCell ref="B38:J38"/>
    <mergeCell ref="B39:J39"/>
    <mergeCell ref="B33:J33"/>
    <mergeCell ref="A31:J31"/>
    <mergeCell ref="A34:J34"/>
    <mergeCell ref="B30:J30"/>
    <mergeCell ref="B35:J35"/>
    <mergeCell ref="B102:J102"/>
    <mergeCell ref="B103:J103"/>
    <mergeCell ref="A109:J109"/>
    <mergeCell ref="A108:N108"/>
    <mergeCell ref="A96:J96"/>
    <mergeCell ref="B97:J97"/>
    <mergeCell ref="B99:J99"/>
    <mergeCell ref="B100:J100"/>
    <mergeCell ref="B101:J101"/>
    <mergeCell ref="B110:J110"/>
    <mergeCell ref="B111:J111"/>
    <mergeCell ref="B126:J126"/>
    <mergeCell ref="B98:J98"/>
    <mergeCell ref="A77:N77"/>
    <mergeCell ref="A46:N46"/>
    <mergeCell ref="A9:N9"/>
    <mergeCell ref="A4:H4"/>
    <mergeCell ref="A8:N8"/>
    <mergeCell ref="A5:H5"/>
    <mergeCell ref="B89:J89"/>
    <mergeCell ref="B91:J91"/>
    <mergeCell ref="B92:J92"/>
    <mergeCell ref="B94:J94"/>
    <mergeCell ref="B95:J95"/>
    <mergeCell ref="A56:J56"/>
    <mergeCell ref="B58:J58"/>
    <mergeCell ref="A59:J59"/>
    <mergeCell ref="A62:J62"/>
    <mergeCell ref="A65:J65"/>
    <mergeCell ref="B41:J41"/>
    <mergeCell ref="A50:J50"/>
    <mergeCell ref="A47:J47"/>
    <mergeCell ref="B104:J104"/>
  </mergeCells>
  <pageMargins left="0.7" right="0.7" top="0.75" bottom="0.75" header="0.3" footer="0.3"/>
  <pageSetup scale="69" fitToHeight="0"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2FAE9-8089-4B5E-B237-10B202514F70}">
  <sheetPr>
    <tabColor rgb="FFC00000"/>
    <pageSetUpPr fitToPage="1"/>
  </sheetPr>
  <dimension ref="A1:N14"/>
  <sheetViews>
    <sheetView zoomScaleNormal="100" workbookViewId="0">
      <selection activeCell="I13" sqref="I13"/>
    </sheetView>
  </sheetViews>
  <sheetFormatPr defaultRowHeight="14.4" x14ac:dyDescent="0.3"/>
  <cols>
    <col min="4" max="4" width="12" customWidth="1"/>
    <col min="5" max="5" width="15.109375" customWidth="1"/>
    <col min="6" max="6" width="2.6640625" customWidth="1"/>
    <col min="7" max="7" width="27.109375" customWidth="1"/>
    <col min="8" max="8" width="2.5546875" customWidth="1"/>
    <col min="9" max="9" width="23.6640625" customWidth="1"/>
    <col min="10" max="10" width="2.44140625" customWidth="1"/>
    <col min="11" max="11" width="20.6640625" customWidth="1"/>
    <col min="12" max="12" width="3.44140625" customWidth="1"/>
    <col min="13" max="13" width="21.44140625" customWidth="1"/>
    <col min="14" max="14" width="2.6640625" customWidth="1"/>
  </cols>
  <sheetData>
    <row r="1" spans="1:14" ht="54" x14ac:dyDescent="0.35">
      <c r="A1" s="179" t="s">
        <v>28</v>
      </c>
      <c r="B1" s="179"/>
      <c r="C1" s="179"/>
      <c r="D1" s="179"/>
      <c r="E1" s="179"/>
      <c r="G1" s="2" t="s">
        <v>31</v>
      </c>
      <c r="H1" s="1"/>
      <c r="I1" s="2" t="s">
        <v>32</v>
      </c>
      <c r="J1" s="1"/>
      <c r="K1" s="2" t="s">
        <v>33</v>
      </c>
      <c r="L1" s="1"/>
      <c r="M1" s="2" t="s">
        <v>34</v>
      </c>
      <c r="N1" s="1"/>
    </row>
    <row r="2" spans="1:14" ht="18.600000000000001" thickBot="1" x14ac:dyDescent="0.4">
      <c r="A2" s="3"/>
      <c r="B2" s="3"/>
      <c r="C2" s="3"/>
      <c r="D2" s="3"/>
      <c r="E2" s="3"/>
      <c r="G2" s="3"/>
    </row>
    <row r="3" spans="1:14" ht="16.2" thickBot="1" x14ac:dyDescent="0.35">
      <c r="A3" s="180" t="s">
        <v>29</v>
      </c>
      <c r="B3" s="181"/>
      <c r="C3" s="181"/>
      <c r="D3" s="181"/>
      <c r="E3" s="182"/>
      <c r="G3" s="15">
        <f>'Costs Years 1-10'!N43</f>
        <v>0</v>
      </c>
      <c r="H3" s="1"/>
      <c r="I3" s="16">
        <f>'Costs Years 1-10'!N74</f>
        <v>0</v>
      </c>
      <c r="J3" s="1"/>
      <c r="K3" s="15">
        <f>'Costs Years 1-10'!N105</f>
        <v>0</v>
      </c>
      <c r="L3" s="1"/>
      <c r="M3" s="15">
        <f>'Costs Years 1-10'!N136</f>
        <v>0</v>
      </c>
      <c r="N3" s="1"/>
    </row>
    <row r="4" spans="1:14" ht="16.2" thickBot="1" x14ac:dyDescent="0.35">
      <c r="A4" s="4"/>
      <c r="B4" s="4"/>
      <c r="C4" s="4"/>
      <c r="D4" s="4"/>
      <c r="E4" s="4"/>
      <c r="G4" s="14"/>
      <c r="H4" s="1"/>
      <c r="I4" s="17"/>
      <c r="J4" s="1"/>
      <c r="K4" s="1"/>
      <c r="L4" s="1"/>
      <c r="M4" s="1"/>
      <c r="N4" s="1"/>
    </row>
    <row r="5" spans="1:14" ht="16.2" thickBot="1" x14ac:dyDescent="0.35">
      <c r="A5" s="183" t="s">
        <v>30</v>
      </c>
      <c r="B5" s="184"/>
      <c r="C5" s="184"/>
      <c r="D5" s="184"/>
      <c r="E5" s="185"/>
      <c r="G5" s="15">
        <f>'Costs Years 1-10'!N44</f>
        <v>0</v>
      </c>
      <c r="H5" s="1"/>
      <c r="I5" s="15">
        <f>'Costs Years 1-10'!N75</f>
        <v>0</v>
      </c>
      <c r="J5" s="1"/>
      <c r="K5" s="15">
        <f>'Costs Years 1-10'!N106</f>
        <v>0</v>
      </c>
      <c r="L5" s="1"/>
      <c r="M5" s="15">
        <f>'Costs Years 1-10'!N137</f>
        <v>0</v>
      </c>
      <c r="N5" s="1"/>
    </row>
    <row r="6" spans="1:14" ht="15.6" x14ac:dyDescent="0.3">
      <c r="A6" s="4"/>
      <c r="B6" s="4"/>
      <c r="C6" s="4"/>
      <c r="D6" s="4"/>
      <c r="E6" s="4"/>
      <c r="G6" s="1"/>
      <c r="H6" s="1"/>
      <c r="I6" s="1"/>
      <c r="J6" s="1"/>
      <c r="K6" s="1"/>
      <c r="L6" s="1"/>
      <c r="M6" s="1"/>
      <c r="N6" s="1"/>
    </row>
    <row r="8" spans="1:14" ht="15" thickBot="1" x14ac:dyDescent="0.35"/>
    <row r="9" spans="1:14" ht="18.600000000000001" thickBot="1" x14ac:dyDescent="0.4">
      <c r="A9" s="5" t="s">
        <v>137</v>
      </c>
      <c r="B9" s="6"/>
      <c r="C9" s="6"/>
      <c r="D9" s="6"/>
      <c r="E9" s="6"/>
      <c r="F9" s="6"/>
      <c r="G9" s="6"/>
      <c r="H9" s="6"/>
      <c r="I9" s="6"/>
      <c r="J9" s="6"/>
      <c r="K9" s="6"/>
      <c r="L9" s="6"/>
      <c r="M9" s="6"/>
      <c r="N9" s="7"/>
    </row>
    <row r="11" spans="1:14" ht="28.8" x14ac:dyDescent="0.3">
      <c r="A11" s="186" t="s">
        <v>25</v>
      </c>
      <c r="B11" s="187"/>
      <c r="C11" s="187"/>
      <c r="D11" s="187"/>
      <c r="E11" s="188"/>
      <c r="G11" s="116" t="s">
        <v>133</v>
      </c>
      <c r="I11" s="116" t="s">
        <v>134</v>
      </c>
      <c r="K11" s="116" t="s">
        <v>135</v>
      </c>
      <c r="M11" s="116" t="s">
        <v>136</v>
      </c>
    </row>
    <row r="12" spans="1:14" ht="15.6" x14ac:dyDescent="0.3">
      <c r="A12" s="178" t="s">
        <v>26</v>
      </c>
      <c r="B12" s="178"/>
      <c r="C12" s="178"/>
      <c r="D12" s="178"/>
      <c r="E12" s="178"/>
      <c r="G12" s="8">
        <f>SUM(G3:G5)</f>
        <v>0</v>
      </c>
      <c r="I12" s="13">
        <f>SUM(I3:I5)</f>
        <v>0</v>
      </c>
      <c r="K12" s="8">
        <f>SUM(K3:K5)</f>
        <v>0</v>
      </c>
      <c r="M12" s="8">
        <f>SUM(M3:M5)</f>
        <v>0</v>
      </c>
    </row>
    <row r="13" spans="1:14" x14ac:dyDescent="0.3">
      <c r="A13" s="9"/>
    </row>
    <row r="14" spans="1:14" ht="15.6" x14ac:dyDescent="0.3">
      <c r="A14" s="10" t="s">
        <v>27</v>
      </c>
      <c r="B14" s="11"/>
      <c r="C14" s="11"/>
      <c r="D14" s="11"/>
      <c r="E14" s="12">
        <f>SUM(G12,I12,K12,M12)</f>
        <v>0</v>
      </c>
    </row>
  </sheetData>
  <sheetProtection algorithmName="SHA-512" hashValue="NzhE4vLJFGZM4QvU+g1JfcBwp8cuUFFifZP+aRhmEWJP9H3jWkHuyL2AA0jRq9WTG43drDs3rHbqXE7ieCUDkQ==" saltValue="wt16FsxDBXos+j/d2lPpnw==" spinCount="100000" sheet="1" objects="1" scenarios="1"/>
  <mergeCells count="5">
    <mergeCell ref="A12:E12"/>
    <mergeCell ref="A1:E1"/>
    <mergeCell ref="A3:E3"/>
    <mergeCell ref="A5:E5"/>
    <mergeCell ref="A11:E11"/>
  </mergeCells>
  <pageMargins left="0.7" right="0.7" top="0.75" bottom="0.75" header="0.3" footer="0.3"/>
  <pageSetup scale="77"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Costs Years 1-10</vt:lpstr>
      <vt:lpstr>Totals-Enter Into BidBuy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Kluzek, Melanie M</dc:creator>
  <cp:lastModifiedBy>Enno, Pamela</cp:lastModifiedBy>
  <cp:lastPrinted>2026-04-08T14:26:53Z</cp:lastPrinted>
  <dcterms:created xsi:type="dcterms:W3CDTF">2026-04-06T12:03:09Z</dcterms:created>
  <dcterms:modified xsi:type="dcterms:W3CDTF">2026-05-29T16:57:27Z</dcterms:modified>
</cp:coreProperties>
</file>